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EB-docs\silutesst.lt\2020\RAS\ikelimui-2019\"/>
    </mc:Choice>
  </mc:AlternateContent>
  <bookViews>
    <workbookView xWindow="0" yWindow="0" windowWidth="25200" windowHeight="13275"/>
  </bookViews>
  <sheets>
    <sheet name="Lapas1" sheetId="1" r:id="rId1"/>
  </sheets>
  <externalReferences>
    <externalReference r:id="rId2"/>
  </externalReferences>
  <definedNames>
    <definedName name="SIS055_F_Isviso1Eur4">'[1]Forma 2'!$M$167</definedName>
    <definedName name="SIS062_D_Cstsistema1">'[1]Forma 9'!$AE$9</definedName>
    <definedName name="SIS062_D_Cstsistema2">'[1]Forma 9'!$AW$9</definedName>
    <definedName name="SIS062_D_Cstsistema3">'[1]Forma 9'!$BO$9</definedName>
    <definedName name="SIS062_D_Cstsistema4">'[1]Forma 9'!$CG$9</definedName>
    <definedName name="SIS062_D_Cstsistema5">'[1]Forma 9'!$CY$9</definedName>
    <definedName name="SIS062_D_Cstsistema6">'[1]Forma 9'!$DQ$9</definedName>
    <definedName name="SIS062_D_Cstsistema7">'[1]Forma 9'!$EI$9</definedName>
    <definedName name="SIS062_D_Paslaugaproduk1">'[1]Forma 9'!$L$13</definedName>
    <definedName name="SIS062_D_Paslaugaproduk10">'[1]Forma 9'!$AI$13</definedName>
    <definedName name="SIS062_D_Paslaugaproduk11">'[1]Forma 9'!$AL$13</definedName>
    <definedName name="SIS062_D_Paslaugaproduk12">'[1]Forma 9'!$AM$13</definedName>
    <definedName name="SIS062_D_Paslaugaproduk13">'[1]Forma 9'!$AQ$13</definedName>
    <definedName name="SIS062_D_Paslaugaproduk14">'[1]Forma 9'!$AR$13</definedName>
    <definedName name="SIS062_D_Paslaugaproduk15">'[1]Forma 9'!$AU$13</definedName>
    <definedName name="SIS062_D_Paslaugaproduk16">'[1]Forma 9'!$AV$13</definedName>
    <definedName name="SIS062_D_Paslaugaproduk17">'[1]Forma 9'!$BA$13</definedName>
    <definedName name="SIS062_D_Paslaugaproduk18">'[1]Forma 9'!$BD$13</definedName>
    <definedName name="SIS062_D_Paslaugaproduk19">'[1]Forma 9'!$BE$13</definedName>
    <definedName name="SIS062_D_Paslaugaproduk2">'[1]Forma 9'!$O$13</definedName>
    <definedName name="SIS062_D_Paslaugaproduk20">'[1]Forma 9'!$BI$13</definedName>
    <definedName name="SIS062_D_Paslaugaproduk21">'[1]Forma 9'!$BJ$13</definedName>
    <definedName name="SIS062_D_Paslaugaproduk22">'[1]Forma 9'!$BM$13</definedName>
    <definedName name="SIS062_D_Paslaugaproduk23">'[1]Forma 9'!$BN$13</definedName>
    <definedName name="SIS062_D_Paslaugaproduk24">'[1]Forma 9'!$BS$13</definedName>
    <definedName name="SIS062_D_Paslaugaproduk25">'[1]Forma 9'!$BV$13</definedName>
    <definedName name="SIS062_D_Paslaugaproduk26">'[1]Forma 9'!$BW$13</definedName>
    <definedName name="SIS062_D_Paslaugaproduk27">'[1]Forma 9'!$CA$13</definedName>
    <definedName name="SIS062_D_Paslaugaproduk28">'[1]Forma 9'!$CB$13</definedName>
    <definedName name="SIS062_D_Paslaugaproduk29">'[1]Forma 9'!$CE$13</definedName>
    <definedName name="SIS062_D_Paslaugaproduk3">'[1]Forma 9'!$P$13</definedName>
    <definedName name="SIS062_D_Paslaugaproduk30">'[1]Forma 9'!$CF$13</definedName>
    <definedName name="SIS062_D_Paslaugaproduk31">'[1]Forma 9'!$CK$13</definedName>
    <definedName name="SIS062_D_Paslaugaproduk32">'[1]Forma 9'!$CN$13</definedName>
    <definedName name="SIS062_D_Paslaugaproduk33">'[1]Forma 9'!$CO$13</definedName>
    <definedName name="SIS062_D_Paslaugaproduk34">'[1]Forma 9'!$CS$13</definedName>
    <definedName name="SIS062_D_Paslaugaproduk35">'[1]Forma 9'!$CT$13</definedName>
    <definedName name="SIS062_D_Paslaugaproduk36">'[1]Forma 9'!$CW$13</definedName>
    <definedName name="SIS062_D_Paslaugaproduk37">'[1]Forma 9'!$CX$13</definedName>
    <definedName name="SIS062_D_Paslaugaproduk38">'[1]Forma 9'!$DC$13</definedName>
    <definedName name="SIS062_D_Paslaugaproduk39">'[1]Forma 9'!$DF$13</definedName>
    <definedName name="SIS062_D_Paslaugaproduk4">'[1]Forma 9'!$T$13</definedName>
    <definedName name="SIS062_D_Paslaugaproduk40">'[1]Forma 9'!$DG$13</definedName>
    <definedName name="SIS062_D_Paslaugaproduk41">'[1]Forma 9'!$DK$13</definedName>
    <definedName name="SIS062_D_Paslaugaproduk42">'[1]Forma 9'!$DL$13</definedName>
    <definedName name="SIS062_D_Paslaugaproduk43">'[1]Forma 9'!$DO$13</definedName>
    <definedName name="SIS062_D_Paslaugaproduk44">'[1]Forma 9'!$DP$13</definedName>
    <definedName name="SIS062_D_Paslaugaproduk45">'[1]Forma 9'!$DU$13</definedName>
    <definedName name="SIS062_D_Paslaugaproduk46">'[1]Forma 9'!$DX$13</definedName>
    <definedName name="SIS062_D_Paslaugaproduk47">'[1]Forma 9'!$DY$13</definedName>
    <definedName name="SIS062_D_Paslaugaproduk48">'[1]Forma 9'!$EC$13</definedName>
    <definedName name="SIS062_D_Paslaugaproduk49">'[1]Forma 9'!$ED$13</definedName>
    <definedName name="SIS062_D_Paslaugaproduk5">'[1]Forma 9'!$U$13</definedName>
    <definedName name="SIS062_D_Paslaugaproduk50">'[1]Forma 9'!$EG$13</definedName>
    <definedName name="SIS062_D_Paslaugaproduk51">'[1]Forma 9'!$EH$13</definedName>
    <definedName name="SIS062_D_Paslaugaproduk52">'[1]Forma 9'!$EM$13</definedName>
    <definedName name="SIS062_D_Paslaugaproduk53">'[1]Forma 9'!$EP$13</definedName>
    <definedName name="SIS062_D_Paslaugaproduk54">'[1]Forma 9'!$EQ$13</definedName>
    <definedName name="SIS062_D_Paslaugaproduk55">'[1]Forma 9'!$EU$13</definedName>
    <definedName name="SIS062_D_Paslaugaproduk56">'[1]Forma 9'!$EV$13</definedName>
    <definedName name="SIS062_D_Paslaugaproduk57">'[1]Forma 9'!$EY$13</definedName>
    <definedName name="SIS062_D_Paslaugaproduk58">'[1]Forma 9'!$EZ$13</definedName>
    <definedName name="SIS062_D_Paslaugaproduk6">'[1]Forma 9'!$X$13</definedName>
    <definedName name="SIS062_D_Paslaugaproduk7">'[1]Forma 9'!$Y$13</definedName>
    <definedName name="SIS062_D_Paslaugaproduk8">'[1]Forma 9'!$AB$13</definedName>
    <definedName name="SIS062_D_Paslaugaproduk9">'[1]Forma 9'!$AD$13</definedName>
    <definedName name="SIS066_F_Isvisotiesiogi2Balansavimasce2">'[1]Forma 13'!$AK$174</definedName>
    <definedName name="SIS066_F_Isvisotiesiogi2Balansavimasce3">'[1]Forma 13'!$BC$174</definedName>
    <definedName name="SIS066_F_Isvisotiesiogi2Balansavimasce4">'[1]Forma 13'!$BU$174</definedName>
    <definedName name="SIS066_F_Isvisotiesiogi2Balansavimasce5">'[1]Forma 13'!$CM$174</definedName>
    <definedName name="SIS066_F_Isvisotiesiogi2Balansavimasce6">'[1]Forma 13'!$DE$174</definedName>
    <definedName name="SIS066_F_Isvisotiesiogi2Balansavimasce7">'[1]Forma 13'!$DW$174</definedName>
    <definedName name="SIS066_F_Isvisotiesiogi2Balansavimasce8">'[1]Forma 13'!$EO$174</definedName>
    <definedName name="SIS066_F_Isvisotiesiogi2Elektrosenergi1">'[1]Forma 13'!$Z$174</definedName>
    <definedName name="SIS066_F_Isvisotiesiogi2Elektrosenergi2">'[1]Forma 13'!$AC$174</definedName>
    <definedName name="SIS066_F_Isvisotiesiogi2Geriamojovande1">'[1]Forma 13'!$AA$174</definedName>
    <definedName name="SIS066_F_Isvisotiesiogi2Karstovandensa2">'[1]Forma 13'!$AP$174</definedName>
    <definedName name="SIS066_F_Isvisotiesiogi2Karstovandensa3">'[1]Forma 13'!$BH$174</definedName>
    <definedName name="SIS066_F_Isvisotiesiogi2Karstovandensa4">'[1]Forma 13'!$BZ$174</definedName>
    <definedName name="SIS066_F_Isvisotiesiogi2Karstovandensa5">'[1]Forma 13'!$CR$174</definedName>
    <definedName name="SIS066_F_Isvisotiesiogi2Karstovandensa6">'[1]Forma 13'!$DJ$174</definedName>
    <definedName name="SIS066_F_Isvisotiesiogi2Karstovandensa7">'[1]Forma 13'!$EB$174</definedName>
    <definedName name="SIS066_F_Isvisotiesiogi2Karstovandensa8">'[1]Forma 13'!$ET$174</definedName>
    <definedName name="SIS066_F_Isvisotiesiogi2Karstovandenst11">'[1]Forma 13'!$AN$174</definedName>
    <definedName name="SIS066_F_Isvisotiesiogi2Karstovandenst12">'[1]Forma 13'!$AO$174</definedName>
    <definedName name="SIS066_F_Isvisotiesiogi2Karstovandenst13">'[1]Forma 13'!$BF$174</definedName>
    <definedName name="SIS066_F_Isvisotiesiogi2Karstovandenst14">'[1]Forma 13'!$BG$174</definedName>
    <definedName name="SIS066_F_Isvisotiesiogi2Karstovandenst15">'[1]Forma 13'!$BX$174</definedName>
    <definedName name="SIS066_F_Isvisotiesiogi2Karstovandenst16">'[1]Forma 13'!$BY$174</definedName>
    <definedName name="SIS066_F_Isvisotiesiogi2Karstovandenst17">'[1]Forma 13'!$CP$174</definedName>
    <definedName name="SIS066_F_Isvisotiesiogi2Karstovandenst18">'[1]Forma 13'!$CQ$174</definedName>
    <definedName name="SIS066_F_Isvisotiesiogi2Karstovandenst19">'[1]Forma 13'!$DH$174</definedName>
    <definedName name="SIS066_F_Isvisotiesiogi2Karstovandenst20">'[1]Forma 13'!$DI$174</definedName>
    <definedName name="SIS066_F_Isvisotiesiogi2Karstovandenst21">'[1]Forma 13'!$DZ$174</definedName>
    <definedName name="SIS066_F_Isvisotiesiogi2Karstovandenst22">'[1]Forma 13'!$EA$174</definedName>
    <definedName name="SIS066_F_Isvisotiesiogi2Karstovandenst23">'[1]Forma 13'!$ER$174</definedName>
    <definedName name="SIS066_F_Isvisotiesiogi2Karstovandenst24">'[1]Forma 13'!$ES$174</definedName>
    <definedName name="SIS066_F_Isvisotiesiogi2Katiliniuirele10">'[1]Forma 13'!$CI$174</definedName>
    <definedName name="SIS066_F_Isvisotiesiogi2Katiliniuirele11">'[1]Forma 13'!$CY$174</definedName>
    <definedName name="SIS066_F_Isvisotiesiogi2Katiliniuirele12">'[1]Forma 13'!$DA$174</definedName>
    <definedName name="SIS066_F_Isvisotiesiogi2Katiliniuirele13">'[1]Forma 13'!$DQ$174</definedName>
    <definedName name="SIS066_F_Isvisotiesiogi2Katiliniuirele14">'[1]Forma 13'!$DS$174</definedName>
    <definedName name="SIS066_F_Isvisotiesiogi2Katiliniuirele15">'[1]Forma 13'!$EI$174</definedName>
    <definedName name="SIS066_F_Isvisotiesiogi2Katiliniuirele16">'[1]Forma 13'!$EK$174</definedName>
    <definedName name="SIS066_F_Isvisotiesiogi2Katiliniuirele3">'[1]Forma 13'!$AE$174</definedName>
    <definedName name="SIS066_F_Isvisotiesiogi2Katiliniuirele4">'[1]Forma 13'!$AG$174</definedName>
    <definedName name="SIS066_F_Isvisotiesiogi2Katiliniuirele5">'[1]Forma 13'!$AW$174</definedName>
    <definedName name="SIS066_F_Isvisotiesiogi2Katiliniuirele6">'[1]Forma 13'!$AY$174</definedName>
    <definedName name="SIS066_F_Isvisotiesiogi2Katiliniuirele7">'[1]Forma 13'!$BO$174</definedName>
    <definedName name="SIS066_F_Isvisotiesiogi2Katiliniuirele8">'[1]Forma 13'!$BQ$174</definedName>
    <definedName name="SIS066_F_Isvisotiesiogi2Katiliniuirele9">'[1]Forma 13'!$CG$174</definedName>
    <definedName name="SIS066_F_Isvisotiesiogi2Kogeneracinese10">'[1]Forma 13'!$CJ$174</definedName>
    <definedName name="SIS066_F_Isvisotiesiogi2Kogeneracinese11">'[1]Forma 13'!$CZ$174</definedName>
    <definedName name="SIS066_F_Isvisotiesiogi2Kogeneracinese12">'[1]Forma 13'!$DB$174</definedName>
    <definedName name="SIS066_F_Isvisotiesiogi2Kogeneracinese13">'[1]Forma 13'!$DR$174</definedName>
    <definedName name="SIS066_F_Isvisotiesiogi2Kogeneracinese14">'[1]Forma 13'!$DT$174</definedName>
    <definedName name="SIS066_F_Isvisotiesiogi2Kogeneracinese15">'[1]Forma 13'!$EJ$174</definedName>
    <definedName name="SIS066_F_Isvisotiesiogi2Kogeneracinese16">'[1]Forma 13'!$EL$174</definedName>
    <definedName name="SIS066_F_Isvisotiesiogi2Kogeneracinese3">'[1]Forma 13'!$AF$174</definedName>
    <definedName name="SIS066_F_Isvisotiesiogi2Kogeneracinese4">'[1]Forma 13'!$AH$174</definedName>
    <definedName name="SIS066_F_Isvisotiesiogi2Kogeneracinese5">'[1]Forma 13'!$AX$174</definedName>
    <definedName name="SIS066_F_Isvisotiesiogi2Kogeneracinese6">'[1]Forma 13'!$AZ$174</definedName>
    <definedName name="SIS066_F_Isvisotiesiogi2Kogeneracinese7">'[1]Forma 13'!$BP$174</definedName>
    <definedName name="SIS066_F_Isvisotiesiogi2Kogeneracinese8">'[1]Forma 13'!$BR$174</definedName>
    <definedName name="SIS066_F_Isvisotiesiogi2Kogeneracinese9">'[1]Forma 13'!$CH$174</definedName>
    <definedName name="SIS066_F_Isvisotiesiogi2Paslaugaproduk10">'[1]Forma 13'!$AI$174</definedName>
    <definedName name="SIS066_F_Isvisotiesiogi2Paslaugaproduk11">'[1]Forma 13'!$AL$174</definedName>
    <definedName name="SIS066_F_Isvisotiesiogi2Paslaugaproduk12">'[1]Forma 13'!$AM$174</definedName>
    <definedName name="SIS066_F_Isvisotiesiogi2Paslaugaproduk13">'[1]Forma 13'!$AQ$174</definedName>
    <definedName name="SIS066_F_Isvisotiesiogi2Paslaugaproduk14">'[1]Forma 13'!$AR$174</definedName>
    <definedName name="SIS066_F_Isvisotiesiogi2Paslaugaproduk15">'[1]Forma 13'!$AU$174</definedName>
    <definedName name="SIS066_F_Isvisotiesiogi2Paslaugaproduk16">'[1]Forma 13'!$AV$174</definedName>
    <definedName name="SIS066_F_Isvisotiesiogi2Paslaugaproduk17">'[1]Forma 13'!$BA$174</definedName>
    <definedName name="SIS066_F_Isvisotiesiogi2Paslaugaproduk18">'[1]Forma 13'!$BD$174</definedName>
    <definedName name="SIS066_F_Isvisotiesiogi2Paslaugaproduk19">'[1]Forma 13'!$BE$174</definedName>
    <definedName name="SIS066_F_Isvisotiesiogi2Paslaugaproduk20">'[1]Forma 13'!$BI$174</definedName>
    <definedName name="SIS066_F_Isvisotiesiogi2Paslaugaproduk21">'[1]Forma 13'!$BJ$174</definedName>
    <definedName name="SIS066_F_Isvisotiesiogi2Paslaugaproduk22">'[1]Forma 13'!$BM$174</definedName>
    <definedName name="SIS066_F_Isvisotiesiogi2Paslaugaproduk23">'[1]Forma 13'!$BN$174</definedName>
    <definedName name="SIS066_F_Isvisotiesiogi2Paslaugaproduk24">'[1]Forma 13'!$BS$174</definedName>
    <definedName name="SIS066_F_Isvisotiesiogi2Paslaugaproduk25">'[1]Forma 13'!$BV$174</definedName>
    <definedName name="SIS066_F_Isvisotiesiogi2Paslaugaproduk26">'[1]Forma 13'!$BW$174</definedName>
    <definedName name="SIS066_F_Isvisotiesiogi2Paslaugaproduk27">'[1]Forma 13'!$CA$174</definedName>
    <definedName name="SIS066_F_Isvisotiesiogi2Paslaugaproduk28">'[1]Forma 13'!$CB$174</definedName>
    <definedName name="SIS066_F_Isvisotiesiogi2Paslaugaproduk29">'[1]Forma 13'!$CE$174</definedName>
    <definedName name="SIS066_F_Isvisotiesiogi2Paslaugaproduk30">'[1]Forma 13'!$CF$174</definedName>
    <definedName name="SIS066_F_Isvisotiesiogi2Paslaugaproduk31">'[1]Forma 13'!$CK$174</definedName>
    <definedName name="SIS066_F_Isvisotiesiogi2Paslaugaproduk32">'[1]Forma 13'!$CN$174</definedName>
    <definedName name="SIS066_F_Isvisotiesiogi2Paslaugaproduk33">'[1]Forma 13'!$CO$174</definedName>
    <definedName name="SIS066_F_Isvisotiesiogi2Paslaugaproduk34">'[1]Forma 13'!$CS$174</definedName>
    <definedName name="SIS066_F_Isvisotiesiogi2Paslaugaproduk35">'[1]Forma 13'!$CT$174</definedName>
    <definedName name="SIS066_F_Isvisotiesiogi2Paslaugaproduk36">'[1]Forma 13'!$CW$174</definedName>
    <definedName name="SIS066_F_Isvisotiesiogi2Paslaugaproduk37">'[1]Forma 13'!$CX$174</definedName>
    <definedName name="SIS066_F_Isvisotiesiogi2Paslaugaproduk38">'[1]Forma 13'!$DC$174</definedName>
    <definedName name="SIS066_F_Isvisotiesiogi2Paslaugaproduk39">'[1]Forma 13'!$DF$174</definedName>
    <definedName name="SIS066_F_Isvisotiesiogi2Paslaugaproduk40">'[1]Forma 13'!$DG$174</definedName>
    <definedName name="SIS066_F_Isvisotiesiogi2Paslaugaproduk41">'[1]Forma 13'!$DK$174</definedName>
    <definedName name="SIS066_F_Isvisotiesiogi2Paslaugaproduk42">'[1]Forma 13'!$DL$174</definedName>
    <definedName name="SIS066_F_Isvisotiesiogi2Paslaugaproduk43">'[1]Forma 13'!$DO$174</definedName>
    <definedName name="SIS066_F_Isvisotiesiogi2Paslaugaproduk44">'[1]Forma 13'!$DP$174</definedName>
    <definedName name="SIS066_F_Isvisotiesiogi2Paslaugaproduk45">'[1]Forma 13'!$DU$174</definedName>
    <definedName name="SIS066_F_Isvisotiesiogi2Paslaugaproduk46">'[1]Forma 13'!$DX$174</definedName>
    <definedName name="SIS066_F_Isvisotiesiogi2Paslaugaproduk47">'[1]Forma 13'!$DY$174</definedName>
    <definedName name="SIS066_F_Isvisotiesiogi2Paslaugaproduk48">'[1]Forma 13'!$EC$174</definedName>
    <definedName name="SIS066_F_Isvisotiesiogi2Paslaugaproduk49">'[1]Forma 13'!$ED$174</definedName>
    <definedName name="SIS066_F_Isvisotiesiogi2Paslaugaproduk50">'[1]Forma 13'!$EG$174</definedName>
    <definedName name="SIS066_F_Isvisotiesiogi2Paslaugaproduk51">'[1]Forma 13'!$EH$174</definedName>
    <definedName name="SIS066_F_Isvisotiesiogi2Paslaugaproduk52">'[1]Forma 13'!$EM$174</definedName>
    <definedName name="SIS066_F_Isvisotiesiogi2Paslaugaproduk53">'[1]Forma 13'!$EP$174</definedName>
    <definedName name="SIS066_F_Isvisotiesiogi2Paslaugaproduk54">'[1]Forma 13'!$EQ$174</definedName>
    <definedName name="SIS066_F_Isvisotiesiogi2Paslaugaproduk55">'[1]Forma 13'!$EU$174</definedName>
    <definedName name="SIS066_F_Isvisotiesiogi2Paslaugaproduk56">'[1]Forma 13'!$EV$174</definedName>
    <definedName name="SIS066_F_Isvisotiesiogi2Paslaugaproduk57">'[1]Forma 13'!$EY$174</definedName>
    <definedName name="SIS066_F_Isvisotiesiogi2Paslaugaproduk58">'[1]Forma 13'!$EZ$174</definedName>
    <definedName name="SIS066_F_Isvisotiesiogi2Paslaugaproduk8">'[1]Forma 13'!$AB$174</definedName>
    <definedName name="SIS066_F_Isvisotiesiogi2Paslaugaproduk9">'[1]Forma 13'!$AD$174</definedName>
    <definedName name="SIS066_F_Isvisotiesiogi2Pastatusildymo11">'[1]Forma 13'!$AS$174</definedName>
    <definedName name="SIS066_F_Isvisotiesiogi2Pastatusildymo12">'[1]Forma 13'!$AT$174</definedName>
    <definedName name="SIS066_F_Isvisotiesiogi2Pastatusildymo13">'[1]Forma 13'!$BK$174</definedName>
    <definedName name="SIS066_F_Isvisotiesiogi2Pastatusildymo14">'[1]Forma 13'!$BL$174</definedName>
    <definedName name="SIS066_F_Isvisotiesiogi2Pastatusildymo15">'[1]Forma 13'!$CC$174</definedName>
    <definedName name="SIS066_F_Isvisotiesiogi2Pastatusildymo16">'[1]Forma 13'!$CD$174</definedName>
    <definedName name="SIS066_F_Isvisotiesiogi2Pastatusildymo17">'[1]Forma 13'!$CU$174</definedName>
    <definedName name="SIS066_F_Isvisotiesiogi2Pastatusildymo18">'[1]Forma 13'!$CV$174</definedName>
    <definedName name="SIS066_F_Isvisotiesiogi2Pastatusildymo19">'[1]Forma 13'!$DM$174</definedName>
    <definedName name="SIS066_F_Isvisotiesiogi2Pastatusildymo20">'[1]Forma 13'!$DN$174</definedName>
    <definedName name="SIS066_F_Isvisotiesiogi2Pastatusildymo21">'[1]Forma 13'!$EE$174</definedName>
    <definedName name="SIS066_F_Isvisotiesiogi2Pastatusildymo22">'[1]Forma 13'!$EF$174</definedName>
    <definedName name="SIS066_F_Isvisotiesiogi2Pastatusildymo23">'[1]Forma 13'!$EW$174</definedName>
    <definedName name="SIS066_F_Isvisotiesiogi2Pastatusildymo24">'[1]Forma 13'!$EX$174</definedName>
    <definedName name="SIS066_F_Isvisotiesiogi2Silumosperdavi10">'[1]Forma 13'!$AJ$174</definedName>
    <definedName name="SIS066_F_Isvisotiesiogi2Silumosperdavi11">'[1]Forma 13'!$BB$174</definedName>
    <definedName name="SIS066_F_Isvisotiesiogi2Silumosperdavi12">'[1]Forma 13'!$BT$174</definedName>
    <definedName name="SIS066_F_Isvisotiesiogi2Silumosperdavi13">'[1]Forma 13'!$CL$174</definedName>
    <definedName name="SIS066_F_Isvisotiesiogi2Silumosperdavi14">'[1]Forma 13'!$DD$174</definedName>
    <definedName name="SIS066_F_Isvisotiesiogi2Silumosperdavi15">'[1]Forma 13'!$DV$174</definedName>
    <definedName name="SIS066_F_Isvisotiesiogi2Silumosperdavi16">'[1]Forma 13'!$EN$174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54" i="1" l="1"/>
  <c r="N54" i="1"/>
  <c r="X53" i="1"/>
  <c r="W53" i="1"/>
  <c r="V53" i="1"/>
  <c r="U53" i="1"/>
  <c r="T53" i="1"/>
  <c r="S53" i="1"/>
  <c r="R53" i="1"/>
  <c r="Q53" i="1"/>
  <c r="P53" i="1"/>
  <c r="O53" i="1"/>
  <c r="N53" i="1"/>
  <c r="M53" i="1"/>
  <c r="L53" i="1"/>
  <c r="K53" i="1"/>
  <c r="J53" i="1"/>
  <c r="I53" i="1"/>
  <c r="EJ52" i="1"/>
  <c r="DO52" i="1"/>
  <c r="W51" i="1"/>
  <c r="V51" i="1"/>
  <c r="U51" i="1"/>
  <c r="T51" i="1"/>
  <c r="S51" i="1"/>
  <c r="R51" i="1"/>
  <c r="Q51" i="1"/>
  <c r="P51" i="1"/>
  <c r="O51" i="1"/>
  <c r="N51" i="1"/>
  <c r="M51" i="1"/>
  <c r="L51" i="1"/>
  <c r="K51" i="1"/>
  <c r="J51" i="1"/>
  <c r="I51" i="1"/>
  <c r="G51" i="1"/>
  <c r="DZ50" i="1"/>
  <c r="DY50" i="1"/>
  <c r="CX50" i="1"/>
  <c r="BT50" i="1"/>
  <c r="BT54" i="1" s="1"/>
  <c r="AW50" i="1"/>
  <c r="AK50" i="1"/>
  <c r="Z50" i="1"/>
  <c r="Z54" i="1" s="1"/>
  <c r="H50" i="1"/>
  <c r="X49" i="1"/>
  <c r="W49" i="1"/>
  <c r="V49" i="1"/>
  <c r="U49" i="1"/>
  <c r="T49" i="1"/>
  <c r="S49" i="1"/>
  <c r="R49" i="1"/>
  <c r="Q49" i="1"/>
  <c r="P49" i="1"/>
  <c r="O49" i="1"/>
  <c r="N49" i="1"/>
  <c r="M49" i="1"/>
  <c r="L49" i="1"/>
  <c r="K49" i="1"/>
  <c r="J49" i="1"/>
  <c r="I49" i="1"/>
  <c r="G49" i="1"/>
  <c r="X48" i="1"/>
  <c r="W48" i="1"/>
  <c r="V48" i="1"/>
  <c r="U48" i="1"/>
  <c r="T48" i="1"/>
  <c r="S48" i="1"/>
  <c r="R48" i="1"/>
  <c r="Q48" i="1"/>
  <c r="P48" i="1"/>
  <c r="O48" i="1"/>
  <c r="N48" i="1"/>
  <c r="M48" i="1"/>
  <c r="L48" i="1"/>
  <c r="K48" i="1"/>
  <c r="J48" i="1"/>
  <c r="I48" i="1"/>
  <c r="EG47" i="1"/>
  <c r="EG50" i="1" s="1"/>
  <c r="EE47" i="1"/>
  <c r="EE50" i="1" s="1"/>
  <c r="EA47" i="1"/>
  <c r="EA50" i="1" s="1"/>
  <c r="DW47" i="1"/>
  <c r="DW50" i="1" s="1"/>
  <c r="DO47" i="1"/>
  <c r="DO50" i="1" s="1"/>
  <c r="DO54" i="1" s="1"/>
  <c r="DM47" i="1"/>
  <c r="DM50" i="1" s="1"/>
  <c r="DK47" i="1"/>
  <c r="DK50" i="1" s="1"/>
  <c r="DG47" i="1"/>
  <c r="DG50" i="1" s="1"/>
  <c r="DG54" i="1" s="1"/>
  <c r="DB47" i="1"/>
  <c r="DB50" i="1" s="1"/>
  <c r="CY47" i="1"/>
  <c r="CY50" i="1" s="1"/>
  <c r="CW47" i="1"/>
  <c r="CW50" i="1" s="1"/>
  <c r="CU47" i="1"/>
  <c r="CU50" i="1" s="1"/>
  <c r="CQ47" i="1"/>
  <c r="CQ50" i="1" s="1"/>
  <c r="CP47" i="1"/>
  <c r="CP50" i="1" s="1"/>
  <c r="CO47" i="1"/>
  <c r="CO50" i="1" s="1"/>
  <c r="CO54" i="1" s="1"/>
  <c r="CI47" i="1"/>
  <c r="CI50" i="1" s="1"/>
  <c r="CG47" i="1"/>
  <c r="CG50" i="1" s="1"/>
  <c r="CE47" i="1"/>
  <c r="CE50" i="1" s="1"/>
  <c r="CA47" i="1"/>
  <c r="CA50" i="1" s="1"/>
  <c r="BU47" i="1"/>
  <c r="BU50" i="1" s="1"/>
  <c r="BS47" i="1"/>
  <c r="BS50" i="1" s="1"/>
  <c r="BO47" i="1"/>
  <c r="BO50" i="1" s="1"/>
  <c r="BK47" i="1"/>
  <c r="BK50" i="1" s="1"/>
  <c r="BF47" i="1"/>
  <c r="BF50" i="1" s="1"/>
  <c r="BE47" i="1"/>
  <c r="BE50" i="1" s="1"/>
  <c r="BC47" i="1"/>
  <c r="BC50" i="1" s="1"/>
  <c r="AY47" i="1"/>
  <c r="AY50" i="1" s="1"/>
  <c r="AY54" i="1" s="1"/>
  <c r="AX47" i="1"/>
  <c r="AX50" i="1" s="1"/>
  <c r="AX52" i="1" s="1"/>
  <c r="AU47" i="1"/>
  <c r="AU50" i="1" s="1"/>
  <c r="AS47" i="1"/>
  <c r="AS50" i="1" s="1"/>
  <c r="AS54" i="1" s="1"/>
  <c r="AP47" i="1"/>
  <c r="AP50" i="1" s="1"/>
  <c r="AM47" i="1"/>
  <c r="AM50" i="1" s="1"/>
  <c r="AK47" i="1"/>
  <c r="AI47" i="1"/>
  <c r="AI50" i="1" s="1"/>
  <c r="AE47" i="1"/>
  <c r="AE50" i="1" s="1"/>
  <c r="AD47" i="1"/>
  <c r="AD50" i="1" s="1"/>
  <c r="AC47" i="1"/>
  <c r="AC50" i="1" s="1"/>
  <c r="AC54" i="1" s="1"/>
  <c r="W47" i="1"/>
  <c r="W50" i="1" s="1"/>
  <c r="U47" i="1"/>
  <c r="S47" i="1"/>
  <c r="S50" i="1" s="1"/>
  <c r="K47" i="1"/>
  <c r="K50" i="1" s="1"/>
  <c r="X46" i="1"/>
  <c r="W46" i="1"/>
  <c r="V46" i="1"/>
  <c r="U46" i="1"/>
  <c r="T46" i="1"/>
  <c r="S46" i="1"/>
  <c r="R46" i="1"/>
  <c r="Q46" i="1"/>
  <c r="P46" i="1"/>
  <c r="O46" i="1"/>
  <c r="N46" i="1"/>
  <c r="M46" i="1"/>
  <c r="L46" i="1"/>
  <c r="K46" i="1"/>
  <c r="J46" i="1"/>
  <c r="I46" i="1"/>
  <c r="G46" i="1"/>
  <c r="X45" i="1"/>
  <c r="W45" i="1"/>
  <c r="V45" i="1"/>
  <c r="U45" i="1"/>
  <c r="T45" i="1"/>
  <c r="S45" i="1"/>
  <c r="R45" i="1"/>
  <c r="Q45" i="1"/>
  <c r="P45" i="1"/>
  <c r="O45" i="1"/>
  <c r="N45" i="1"/>
  <c r="M45" i="1"/>
  <c r="L45" i="1"/>
  <c r="K45" i="1"/>
  <c r="J45" i="1"/>
  <c r="I45" i="1"/>
  <c r="X44" i="1"/>
  <c r="W44" i="1"/>
  <c r="V44" i="1"/>
  <c r="U44" i="1"/>
  <c r="T44" i="1"/>
  <c r="S44" i="1"/>
  <c r="R44" i="1"/>
  <c r="Q44" i="1"/>
  <c r="P44" i="1"/>
  <c r="O44" i="1"/>
  <c r="N44" i="1"/>
  <c r="M44" i="1"/>
  <c r="L44" i="1"/>
  <c r="K44" i="1"/>
  <c r="J44" i="1"/>
  <c r="I44" i="1"/>
  <c r="G44" i="1"/>
  <c r="W43" i="1"/>
  <c r="W42" i="1" s="1"/>
  <c r="V43" i="1"/>
  <c r="U43" i="1"/>
  <c r="T43" i="1"/>
  <c r="T42" i="1" s="1"/>
  <c r="T47" i="1" s="1"/>
  <c r="S43" i="1"/>
  <c r="S42" i="1" s="1"/>
  <c r="R43" i="1"/>
  <c r="Q43" i="1"/>
  <c r="P43" i="1"/>
  <c r="P42" i="1" s="1"/>
  <c r="P47" i="1" s="1"/>
  <c r="O43" i="1"/>
  <c r="O42" i="1" s="1"/>
  <c r="O47" i="1" s="1"/>
  <c r="O50" i="1" s="1"/>
  <c r="N43" i="1"/>
  <c r="M43" i="1"/>
  <c r="L43" i="1"/>
  <c r="K43" i="1"/>
  <c r="K42" i="1" s="1"/>
  <c r="J43" i="1"/>
  <c r="I43" i="1"/>
  <c r="G43" i="1"/>
  <c r="EK42" i="1"/>
  <c r="EK47" i="1" s="1"/>
  <c r="EK50" i="1" s="1"/>
  <c r="EK54" i="1" s="1"/>
  <c r="EJ42" i="1"/>
  <c r="EJ47" i="1" s="1"/>
  <c r="EJ50" i="1" s="1"/>
  <c r="EJ54" i="1" s="1"/>
  <c r="EI42" i="1"/>
  <c r="EI47" i="1" s="1"/>
  <c r="EI50" i="1" s="1"/>
  <c r="EH42" i="1"/>
  <c r="EH47" i="1" s="1"/>
  <c r="EH50" i="1" s="1"/>
  <c r="EG42" i="1"/>
  <c r="EF42" i="1"/>
  <c r="EF47" i="1" s="1"/>
  <c r="EF50" i="1" s="1"/>
  <c r="EE42" i="1"/>
  <c r="ED42" i="1"/>
  <c r="ED47" i="1" s="1"/>
  <c r="ED50" i="1" s="1"/>
  <c r="EC42" i="1"/>
  <c r="EC47" i="1" s="1"/>
  <c r="EC50" i="1" s="1"/>
  <c r="EB42" i="1"/>
  <c r="EB47" i="1" s="1"/>
  <c r="EB50" i="1" s="1"/>
  <c r="EA42" i="1"/>
  <c r="DZ42" i="1"/>
  <c r="DZ47" i="1" s="1"/>
  <c r="DY42" i="1"/>
  <c r="DY47" i="1" s="1"/>
  <c r="DX42" i="1"/>
  <c r="DX47" i="1" s="1"/>
  <c r="DX50" i="1" s="1"/>
  <c r="DW42" i="1"/>
  <c r="DV42" i="1"/>
  <c r="DV47" i="1" s="1"/>
  <c r="DV50" i="1" s="1"/>
  <c r="DU42" i="1"/>
  <c r="DU47" i="1" s="1"/>
  <c r="DU50" i="1" s="1"/>
  <c r="DU54" i="1" s="1"/>
  <c r="DT42" i="1"/>
  <c r="DT47" i="1" s="1"/>
  <c r="DT50" i="1" s="1"/>
  <c r="DS42" i="1"/>
  <c r="DS47" i="1" s="1"/>
  <c r="DS50" i="1" s="1"/>
  <c r="DR42" i="1"/>
  <c r="DR47" i="1" s="1"/>
  <c r="DR50" i="1" s="1"/>
  <c r="DQ42" i="1"/>
  <c r="DQ47" i="1" s="1"/>
  <c r="DQ50" i="1" s="1"/>
  <c r="DQ54" i="1" s="1"/>
  <c r="DP42" i="1"/>
  <c r="DP47" i="1" s="1"/>
  <c r="DP50" i="1" s="1"/>
  <c r="DO42" i="1"/>
  <c r="DN42" i="1"/>
  <c r="DN47" i="1" s="1"/>
  <c r="DN50" i="1" s="1"/>
  <c r="DM42" i="1"/>
  <c r="DL42" i="1"/>
  <c r="DL47" i="1" s="1"/>
  <c r="DL50" i="1" s="1"/>
  <c r="DK42" i="1"/>
  <c r="DJ42" i="1"/>
  <c r="DJ47" i="1" s="1"/>
  <c r="DJ50" i="1" s="1"/>
  <c r="DI42" i="1"/>
  <c r="DI47" i="1" s="1"/>
  <c r="DI50" i="1" s="1"/>
  <c r="DH42" i="1"/>
  <c r="DH47" i="1" s="1"/>
  <c r="DH50" i="1" s="1"/>
  <c r="DG42" i="1"/>
  <c r="DF42" i="1"/>
  <c r="DF47" i="1" s="1"/>
  <c r="DF50" i="1" s="1"/>
  <c r="DE42" i="1"/>
  <c r="DE47" i="1" s="1"/>
  <c r="DE50" i="1" s="1"/>
  <c r="DE54" i="1" s="1"/>
  <c r="DD42" i="1"/>
  <c r="DD47" i="1" s="1"/>
  <c r="DD50" i="1" s="1"/>
  <c r="DC42" i="1"/>
  <c r="DC47" i="1" s="1"/>
  <c r="DC50" i="1" s="1"/>
  <c r="DB42" i="1"/>
  <c r="DA42" i="1"/>
  <c r="DA47" i="1" s="1"/>
  <c r="DA50" i="1" s="1"/>
  <c r="CZ42" i="1"/>
  <c r="CZ47" i="1" s="1"/>
  <c r="CZ50" i="1" s="1"/>
  <c r="CY42" i="1"/>
  <c r="CX42" i="1"/>
  <c r="CX47" i="1" s="1"/>
  <c r="CW42" i="1"/>
  <c r="CV42" i="1"/>
  <c r="CV47" i="1" s="1"/>
  <c r="CV50" i="1" s="1"/>
  <c r="CU42" i="1"/>
  <c r="CT42" i="1"/>
  <c r="CT47" i="1" s="1"/>
  <c r="CT50" i="1" s="1"/>
  <c r="CT54" i="1" s="1"/>
  <c r="CS42" i="1"/>
  <c r="CS47" i="1" s="1"/>
  <c r="CS50" i="1" s="1"/>
  <c r="CR42" i="1"/>
  <c r="CR47" i="1" s="1"/>
  <c r="CR50" i="1" s="1"/>
  <c r="CQ42" i="1"/>
  <c r="CP42" i="1"/>
  <c r="CO42" i="1"/>
  <c r="CN42" i="1"/>
  <c r="CN47" i="1" s="1"/>
  <c r="CN50" i="1" s="1"/>
  <c r="CM42" i="1"/>
  <c r="CM47" i="1" s="1"/>
  <c r="CM50" i="1" s="1"/>
  <c r="CL42" i="1"/>
  <c r="CL47" i="1" s="1"/>
  <c r="CL50" i="1" s="1"/>
  <c r="CK42" i="1"/>
  <c r="CK47" i="1" s="1"/>
  <c r="CK50" i="1" s="1"/>
  <c r="CJ42" i="1"/>
  <c r="CJ47" i="1" s="1"/>
  <c r="CJ50" i="1" s="1"/>
  <c r="CI42" i="1"/>
  <c r="CH42" i="1"/>
  <c r="CH47" i="1" s="1"/>
  <c r="CH50" i="1" s="1"/>
  <c r="CG42" i="1"/>
  <c r="CF42" i="1"/>
  <c r="CF47" i="1" s="1"/>
  <c r="CF50" i="1" s="1"/>
  <c r="CE42" i="1"/>
  <c r="CD42" i="1"/>
  <c r="CD47" i="1" s="1"/>
  <c r="CD50" i="1" s="1"/>
  <c r="CC42" i="1"/>
  <c r="CC47" i="1" s="1"/>
  <c r="CC50" i="1" s="1"/>
  <c r="CB42" i="1"/>
  <c r="CB47" i="1" s="1"/>
  <c r="CB50" i="1" s="1"/>
  <c r="CA42" i="1"/>
  <c r="BZ42" i="1"/>
  <c r="BZ47" i="1" s="1"/>
  <c r="BZ50" i="1" s="1"/>
  <c r="BY42" i="1"/>
  <c r="BY47" i="1" s="1"/>
  <c r="BY50" i="1" s="1"/>
  <c r="BY54" i="1" s="1"/>
  <c r="BX42" i="1"/>
  <c r="BX47" i="1" s="1"/>
  <c r="BX50" i="1" s="1"/>
  <c r="BW42" i="1"/>
  <c r="BW47" i="1" s="1"/>
  <c r="BW50" i="1" s="1"/>
  <c r="BV42" i="1"/>
  <c r="BV47" i="1" s="1"/>
  <c r="BV50" i="1" s="1"/>
  <c r="BU42" i="1"/>
  <c r="BT42" i="1"/>
  <c r="BT47" i="1" s="1"/>
  <c r="BS42" i="1"/>
  <c r="BR42" i="1"/>
  <c r="BR47" i="1" s="1"/>
  <c r="BR50" i="1" s="1"/>
  <c r="BQ42" i="1"/>
  <c r="BQ47" i="1" s="1"/>
  <c r="BQ50" i="1" s="1"/>
  <c r="BP42" i="1"/>
  <c r="BP47" i="1" s="1"/>
  <c r="BP50" i="1" s="1"/>
  <c r="BO42" i="1"/>
  <c r="BN42" i="1"/>
  <c r="BN47" i="1" s="1"/>
  <c r="BN50" i="1" s="1"/>
  <c r="BM42" i="1"/>
  <c r="BM47" i="1" s="1"/>
  <c r="BM50" i="1" s="1"/>
  <c r="BL42" i="1"/>
  <c r="BL47" i="1" s="1"/>
  <c r="BL50" i="1" s="1"/>
  <c r="BK42" i="1"/>
  <c r="BJ42" i="1"/>
  <c r="BJ47" i="1" s="1"/>
  <c r="BJ50" i="1" s="1"/>
  <c r="BI42" i="1"/>
  <c r="BI47" i="1" s="1"/>
  <c r="BI50" i="1" s="1"/>
  <c r="BI54" i="1" s="1"/>
  <c r="BH42" i="1"/>
  <c r="BH47" i="1" s="1"/>
  <c r="BH50" i="1" s="1"/>
  <c r="BG42" i="1"/>
  <c r="BG47" i="1" s="1"/>
  <c r="BG50" i="1" s="1"/>
  <c r="BF42" i="1"/>
  <c r="BE42" i="1"/>
  <c r="BD42" i="1"/>
  <c r="BD47" i="1" s="1"/>
  <c r="BD50" i="1" s="1"/>
  <c r="BC42" i="1"/>
  <c r="BB42" i="1"/>
  <c r="BB47" i="1" s="1"/>
  <c r="BB50" i="1" s="1"/>
  <c r="BB52" i="1" s="1"/>
  <c r="BA42" i="1"/>
  <c r="BA47" i="1" s="1"/>
  <c r="BA50" i="1" s="1"/>
  <c r="BA54" i="1" s="1"/>
  <c r="AZ42" i="1"/>
  <c r="AZ47" i="1" s="1"/>
  <c r="AZ50" i="1" s="1"/>
  <c r="AY42" i="1"/>
  <c r="AX42" i="1"/>
  <c r="AW42" i="1"/>
  <c r="AW47" i="1" s="1"/>
  <c r="AV42" i="1"/>
  <c r="AV47" i="1" s="1"/>
  <c r="AV50" i="1" s="1"/>
  <c r="AU42" i="1"/>
  <c r="AT42" i="1"/>
  <c r="AT47" i="1" s="1"/>
  <c r="AT50" i="1" s="1"/>
  <c r="AS42" i="1"/>
  <c r="AR42" i="1"/>
  <c r="AR47" i="1" s="1"/>
  <c r="AR50" i="1" s="1"/>
  <c r="AQ42" i="1"/>
  <c r="AQ47" i="1" s="1"/>
  <c r="AQ50" i="1" s="1"/>
  <c r="AP42" i="1"/>
  <c r="AO42" i="1"/>
  <c r="AO47" i="1" s="1"/>
  <c r="AO50" i="1" s="1"/>
  <c r="AN42" i="1"/>
  <c r="AN47" i="1" s="1"/>
  <c r="AN50" i="1" s="1"/>
  <c r="AM42" i="1"/>
  <c r="AL42" i="1"/>
  <c r="AL47" i="1" s="1"/>
  <c r="AL50" i="1" s="1"/>
  <c r="AK42" i="1"/>
  <c r="AJ42" i="1"/>
  <c r="AJ47" i="1" s="1"/>
  <c r="AJ50" i="1" s="1"/>
  <c r="AI42" i="1"/>
  <c r="AH42" i="1"/>
  <c r="AH47" i="1" s="1"/>
  <c r="AH50" i="1" s="1"/>
  <c r="AG42" i="1"/>
  <c r="AG47" i="1" s="1"/>
  <c r="AG50" i="1" s="1"/>
  <c r="AF42" i="1"/>
  <c r="AF47" i="1" s="1"/>
  <c r="AF50" i="1" s="1"/>
  <c r="AE42" i="1"/>
  <c r="AD42" i="1"/>
  <c r="AC42" i="1"/>
  <c r="AB42" i="1"/>
  <c r="AB47" i="1" s="1"/>
  <c r="AB50" i="1" s="1"/>
  <c r="AB54" i="1" s="1"/>
  <c r="AA42" i="1"/>
  <c r="AA47" i="1" s="1"/>
  <c r="AA50" i="1" s="1"/>
  <c r="Z42" i="1"/>
  <c r="Z47" i="1" s="1"/>
  <c r="Y42" i="1"/>
  <c r="Y47" i="1" s="1"/>
  <c r="Y50" i="1" s="1"/>
  <c r="X42" i="1"/>
  <c r="X47" i="1" s="1"/>
  <c r="X50" i="1" s="1"/>
  <c r="X54" i="1" s="1"/>
  <c r="V42" i="1"/>
  <c r="V47" i="1" s="1"/>
  <c r="V50" i="1" s="1"/>
  <c r="U42" i="1"/>
  <c r="R42" i="1"/>
  <c r="R47" i="1" s="1"/>
  <c r="R50" i="1" s="1"/>
  <c r="Q42" i="1"/>
  <c r="Q47" i="1" s="1"/>
  <c r="Q50" i="1" s="1"/>
  <c r="N42" i="1"/>
  <c r="N47" i="1" s="1"/>
  <c r="N50" i="1" s="1"/>
  <c r="N52" i="1" s="1"/>
  <c r="M42" i="1"/>
  <c r="M47" i="1" s="1"/>
  <c r="L42" i="1"/>
  <c r="L47" i="1" s="1"/>
  <c r="L50" i="1" s="1"/>
  <c r="J42" i="1"/>
  <c r="J47" i="1" s="1"/>
  <c r="J50" i="1" s="1"/>
  <c r="J54" i="1" s="1"/>
  <c r="H42" i="1"/>
  <c r="EB29" i="1"/>
  <c r="CZ29" i="1"/>
  <c r="CS29" i="1"/>
  <c r="BT29" i="1"/>
  <c r="BO29" i="1"/>
  <c r="BD29" i="1"/>
  <c r="AY29" i="1"/>
  <c r="H29" i="1"/>
  <c r="X28" i="1"/>
  <c r="W28" i="1"/>
  <c r="V28" i="1"/>
  <c r="U28" i="1"/>
  <c r="T28" i="1"/>
  <c r="S28" i="1"/>
  <c r="R28" i="1"/>
  <c r="Q28" i="1"/>
  <c r="P28" i="1"/>
  <c r="O28" i="1"/>
  <c r="N28" i="1"/>
  <c r="M28" i="1"/>
  <c r="L28" i="1"/>
  <c r="K28" i="1"/>
  <c r="J28" i="1"/>
  <c r="I28" i="1"/>
  <c r="G28" i="1" s="1"/>
  <c r="DP27" i="1"/>
  <c r="DK27" i="1"/>
  <c r="CQ27" i="1"/>
  <c r="CC27" i="1"/>
  <c r="AZ27" i="1"/>
  <c r="AN27" i="1"/>
  <c r="AI27" i="1"/>
  <c r="W26" i="1"/>
  <c r="V26" i="1"/>
  <c r="U26" i="1"/>
  <c r="T26" i="1"/>
  <c r="S26" i="1"/>
  <c r="R26" i="1"/>
  <c r="Q26" i="1"/>
  <c r="P26" i="1"/>
  <c r="O26" i="1"/>
  <c r="N26" i="1"/>
  <c r="M26" i="1"/>
  <c r="L26" i="1"/>
  <c r="K26" i="1"/>
  <c r="J26" i="1"/>
  <c r="I26" i="1"/>
  <c r="G26" i="1"/>
  <c r="EJ25" i="1"/>
  <c r="EJ27" i="1" s="1"/>
  <c r="DT25" i="1"/>
  <c r="DO25" i="1"/>
  <c r="DO27" i="1" s="1"/>
  <c r="DD25" i="1"/>
  <c r="DD29" i="1" s="1"/>
  <c r="CY25" i="1"/>
  <c r="CY29" i="1" s="1"/>
  <c r="BX25" i="1"/>
  <c r="BH25" i="1"/>
  <c r="BC25" i="1"/>
  <c r="AR25" i="1"/>
  <c r="AM25" i="1"/>
  <c r="H25" i="1"/>
  <c r="H27" i="1" s="1"/>
  <c r="X24" i="1"/>
  <c r="W24" i="1"/>
  <c r="V24" i="1"/>
  <c r="U24" i="1"/>
  <c r="T24" i="1"/>
  <c r="S24" i="1"/>
  <c r="R24" i="1"/>
  <c r="Q24" i="1"/>
  <c r="P24" i="1"/>
  <c r="O24" i="1"/>
  <c r="N24" i="1"/>
  <c r="M24" i="1"/>
  <c r="L24" i="1"/>
  <c r="K24" i="1"/>
  <c r="J24" i="1"/>
  <c r="I24" i="1"/>
  <c r="G24" i="1" s="1"/>
  <c r="X23" i="1"/>
  <c r="W23" i="1"/>
  <c r="V23" i="1"/>
  <c r="U23" i="1"/>
  <c r="T23" i="1"/>
  <c r="S23" i="1"/>
  <c r="R23" i="1"/>
  <c r="Q23" i="1"/>
  <c r="P23" i="1"/>
  <c r="O23" i="1"/>
  <c r="N23" i="1"/>
  <c r="M23" i="1"/>
  <c r="L23" i="1"/>
  <c r="K23" i="1"/>
  <c r="J23" i="1"/>
  <c r="I23" i="1"/>
  <c r="EI22" i="1"/>
  <c r="EI25" i="1" s="1"/>
  <c r="EC22" i="1"/>
  <c r="EC25" i="1" s="1"/>
  <c r="DY22" i="1"/>
  <c r="DY25" i="1" s="1"/>
  <c r="DY27" i="1" s="1"/>
  <c r="DX22" i="1"/>
  <c r="DX25" i="1" s="1"/>
  <c r="DS22" i="1"/>
  <c r="DS25" i="1" s="1"/>
  <c r="DM22" i="1"/>
  <c r="DM25" i="1" s="1"/>
  <c r="DI22" i="1"/>
  <c r="DI25" i="1" s="1"/>
  <c r="DI27" i="1" s="1"/>
  <c r="DH22" i="1"/>
  <c r="DH25" i="1" s="1"/>
  <c r="DC22" i="1"/>
  <c r="DC25" i="1" s="1"/>
  <c r="CW22" i="1"/>
  <c r="CW25" i="1" s="1"/>
  <c r="CS22" i="1"/>
  <c r="CS25" i="1" s="1"/>
  <c r="CS27" i="1" s="1"/>
  <c r="CR22" i="1"/>
  <c r="CR25" i="1" s="1"/>
  <c r="CM22" i="1"/>
  <c r="CM25" i="1" s="1"/>
  <c r="CM29" i="1" s="1"/>
  <c r="CG22" i="1"/>
  <c r="CG25" i="1" s="1"/>
  <c r="CC22" i="1"/>
  <c r="CC25" i="1" s="1"/>
  <c r="CC29" i="1" s="1"/>
  <c r="CB22" i="1"/>
  <c r="CB25" i="1" s="1"/>
  <c r="BW22" i="1"/>
  <c r="BW25" i="1" s="1"/>
  <c r="BQ22" i="1"/>
  <c r="BQ25" i="1" s="1"/>
  <c r="BQ29" i="1" s="1"/>
  <c r="BM22" i="1"/>
  <c r="BM25" i="1" s="1"/>
  <c r="BM29" i="1" s="1"/>
  <c r="BL22" i="1"/>
  <c r="BL25" i="1" s="1"/>
  <c r="BL29" i="1" s="1"/>
  <c r="BG22" i="1"/>
  <c r="BG25" i="1" s="1"/>
  <c r="BA22" i="1"/>
  <c r="BA25" i="1" s="1"/>
  <c r="AW22" i="1"/>
  <c r="AW25" i="1" s="1"/>
  <c r="AW29" i="1" s="1"/>
  <c r="AV22" i="1"/>
  <c r="AV25" i="1" s="1"/>
  <c r="AQ22" i="1"/>
  <c r="AQ25" i="1" s="1"/>
  <c r="AK22" i="1"/>
  <c r="AK25" i="1" s="1"/>
  <c r="AG22" i="1"/>
  <c r="AG25" i="1" s="1"/>
  <c r="AF22" i="1"/>
  <c r="AF25" i="1" s="1"/>
  <c r="AB22" i="1"/>
  <c r="AB25" i="1" s="1"/>
  <c r="AB29" i="1" s="1"/>
  <c r="AA22" i="1"/>
  <c r="AA25" i="1" s="1"/>
  <c r="EL21" i="1"/>
  <c r="EK21" i="1"/>
  <c r="EJ21" i="1"/>
  <c r="EI21" i="1"/>
  <c r="EH21" i="1"/>
  <c r="EG21" i="1"/>
  <c r="EF21" i="1"/>
  <c r="EE21" i="1"/>
  <c r="ED21"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U21" i="1" s="1"/>
  <c r="AO21" i="1"/>
  <c r="AN21" i="1"/>
  <c r="AM21" i="1"/>
  <c r="AL21" i="1"/>
  <c r="Q21" i="1" s="1"/>
  <c r="AK21" i="1"/>
  <c r="AJ21" i="1"/>
  <c r="AI21" i="1"/>
  <c r="N21" i="1" s="1"/>
  <c r="AH21" i="1"/>
  <c r="M21" i="1" s="1"/>
  <c r="AG21" i="1"/>
  <c r="AF21" i="1"/>
  <c r="AE21" i="1"/>
  <c r="J21" i="1" s="1"/>
  <c r="AD21" i="1"/>
  <c r="I21" i="1" s="1"/>
  <c r="AC21" i="1"/>
  <c r="AB21" i="1"/>
  <c r="AA21" i="1"/>
  <c r="Z21" i="1"/>
  <c r="Y21" i="1"/>
  <c r="X21" i="1"/>
  <c r="W21" i="1"/>
  <c r="V21" i="1"/>
  <c r="T21" i="1"/>
  <c r="S21" i="1"/>
  <c r="R21" i="1"/>
  <c r="P21" i="1"/>
  <c r="O21" i="1"/>
  <c r="G21" i="1" s="1"/>
  <c r="L21" i="1"/>
  <c r="K21" i="1"/>
  <c r="X20" i="1"/>
  <c r="X17" i="1" s="1"/>
  <c r="X22" i="1" s="1"/>
  <c r="X25" i="1" s="1"/>
  <c r="X29" i="1" s="1"/>
  <c r="W20" i="1"/>
  <c r="V20" i="1"/>
  <c r="U20" i="1"/>
  <c r="T20" i="1"/>
  <c r="T17" i="1" s="1"/>
  <c r="T22" i="1" s="1"/>
  <c r="T25" i="1" s="1"/>
  <c r="S20" i="1"/>
  <c r="R20" i="1"/>
  <c r="Q20" i="1"/>
  <c r="P20" i="1"/>
  <c r="P17" i="1" s="1"/>
  <c r="P22" i="1" s="1"/>
  <c r="P25" i="1" s="1"/>
  <c r="O20" i="1"/>
  <c r="N20" i="1"/>
  <c r="M20" i="1"/>
  <c r="L20" i="1"/>
  <c r="L17" i="1" s="1"/>
  <c r="L22" i="1" s="1"/>
  <c r="L25" i="1" s="1"/>
  <c r="K20" i="1"/>
  <c r="J20" i="1"/>
  <c r="I20" i="1"/>
  <c r="G20" i="1"/>
  <c r="X19" i="1"/>
  <c r="W19" i="1"/>
  <c r="V19" i="1"/>
  <c r="U19" i="1"/>
  <c r="T19" i="1"/>
  <c r="S19" i="1"/>
  <c r="R19" i="1"/>
  <c r="Q19" i="1"/>
  <c r="P19" i="1"/>
  <c r="O19" i="1"/>
  <c r="N19" i="1"/>
  <c r="M19" i="1"/>
  <c r="L19" i="1"/>
  <c r="K19" i="1"/>
  <c r="J19" i="1"/>
  <c r="I19" i="1"/>
  <c r="G19" i="1" s="1"/>
  <c r="W18" i="1"/>
  <c r="V18" i="1"/>
  <c r="U18" i="1"/>
  <c r="T18" i="1"/>
  <c r="S18" i="1"/>
  <c r="R18" i="1"/>
  <c r="Q18" i="1"/>
  <c r="P18" i="1"/>
  <c r="O18" i="1"/>
  <c r="N18" i="1"/>
  <c r="M18" i="1"/>
  <c r="L18" i="1"/>
  <c r="K18" i="1"/>
  <c r="J18" i="1"/>
  <c r="I18" i="1"/>
  <c r="EK17" i="1"/>
  <c r="EK22" i="1" s="1"/>
  <c r="EK25" i="1" s="1"/>
  <c r="EK29" i="1" s="1"/>
  <c r="EJ17" i="1"/>
  <c r="EJ22" i="1" s="1"/>
  <c r="EI17" i="1"/>
  <c r="EH17" i="1"/>
  <c r="EG17" i="1"/>
  <c r="EG22" i="1" s="1"/>
  <c r="EG25" i="1" s="1"/>
  <c r="EG29" i="1" s="1"/>
  <c r="EF17" i="1"/>
  <c r="EF22" i="1" s="1"/>
  <c r="EF25" i="1" s="1"/>
  <c r="EE17" i="1"/>
  <c r="EE22" i="1" s="1"/>
  <c r="EE25" i="1" s="1"/>
  <c r="ED17" i="1"/>
  <c r="EC17" i="1"/>
  <c r="EB17" i="1"/>
  <c r="EB22" i="1" s="1"/>
  <c r="EB25" i="1" s="1"/>
  <c r="EB27" i="1" s="1"/>
  <c r="EA17" i="1"/>
  <c r="EA22" i="1" s="1"/>
  <c r="EA25" i="1" s="1"/>
  <c r="DZ17" i="1"/>
  <c r="DY17" i="1"/>
  <c r="DX17" i="1"/>
  <c r="DW17" i="1"/>
  <c r="DW22" i="1" s="1"/>
  <c r="DW25" i="1" s="1"/>
  <c r="DV17" i="1"/>
  <c r="DU17" i="1"/>
  <c r="DU22" i="1" s="1"/>
  <c r="DU25" i="1" s="1"/>
  <c r="DU29" i="1" s="1"/>
  <c r="DT17" i="1"/>
  <c r="DT22" i="1" s="1"/>
  <c r="DS17" i="1"/>
  <c r="DR17" i="1"/>
  <c r="DQ17" i="1"/>
  <c r="DQ22" i="1" s="1"/>
  <c r="DQ25" i="1" s="1"/>
  <c r="DP17" i="1"/>
  <c r="DP22" i="1" s="1"/>
  <c r="DP25" i="1" s="1"/>
  <c r="DP29" i="1" s="1"/>
  <c r="DO17" i="1"/>
  <c r="DO22" i="1" s="1"/>
  <c r="DN17" i="1"/>
  <c r="DM17" i="1"/>
  <c r="DL17" i="1"/>
  <c r="DL22" i="1" s="1"/>
  <c r="DL25" i="1" s="1"/>
  <c r="DK17" i="1"/>
  <c r="DK22" i="1" s="1"/>
  <c r="DK25" i="1" s="1"/>
  <c r="DK29" i="1" s="1"/>
  <c r="DJ17" i="1"/>
  <c r="DI17" i="1"/>
  <c r="DH17" i="1"/>
  <c r="DG17" i="1"/>
  <c r="DG22" i="1" s="1"/>
  <c r="DG25" i="1" s="1"/>
  <c r="DG27" i="1" s="1"/>
  <c r="DF17" i="1"/>
  <c r="DE17" i="1"/>
  <c r="DE22" i="1" s="1"/>
  <c r="DE25" i="1" s="1"/>
  <c r="DE29" i="1" s="1"/>
  <c r="DD17" i="1"/>
  <c r="DD22" i="1" s="1"/>
  <c r="DC17" i="1"/>
  <c r="DB17" i="1"/>
  <c r="DA17" i="1"/>
  <c r="DA22" i="1" s="1"/>
  <c r="DA25" i="1" s="1"/>
  <c r="CZ17" i="1"/>
  <c r="CZ22" i="1" s="1"/>
  <c r="CZ25" i="1" s="1"/>
  <c r="CZ27" i="1" s="1"/>
  <c r="CY17" i="1"/>
  <c r="CY22" i="1" s="1"/>
  <c r="CX17" i="1"/>
  <c r="CW17" i="1"/>
  <c r="CV17" i="1"/>
  <c r="CV22" i="1" s="1"/>
  <c r="CV25" i="1" s="1"/>
  <c r="CU17" i="1"/>
  <c r="CU22" i="1" s="1"/>
  <c r="CU25" i="1" s="1"/>
  <c r="CT17" i="1"/>
  <c r="CS17" i="1"/>
  <c r="CR17" i="1"/>
  <c r="CQ17" i="1"/>
  <c r="CQ22" i="1" s="1"/>
  <c r="CQ25" i="1" s="1"/>
  <c r="CQ29" i="1" s="1"/>
  <c r="CP17" i="1"/>
  <c r="CO17" i="1"/>
  <c r="CO22" i="1" s="1"/>
  <c r="CO25" i="1" s="1"/>
  <c r="CO29" i="1" s="1"/>
  <c r="CN17" i="1"/>
  <c r="CN22" i="1" s="1"/>
  <c r="CN25" i="1" s="1"/>
  <c r="CM17" i="1"/>
  <c r="CL17" i="1"/>
  <c r="CK17" i="1"/>
  <c r="CK22" i="1" s="1"/>
  <c r="CK25" i="1" s="1"/>
  <c r="CK27" i="1" s="1"/>
  <c r="CJ17" i="1"/>
  <c r="CJ22" i="1" s="1"/>
  <c r="CJ25" i="1" s="1"/>
  <c r="CI17" i="1"/>
  <c r="CI22" i="1" s="1"/>
  <c r="CI25" i="1" s="1"/>
  <c r="CH17" i="1"/>
  <c r="CG17" i="1"/>
  <c r="CF17" i="1"/>
  <c r="CF22" i="1" s="1"/>
  <c r="CF25" i="1" s="1"/>
  <c r="CE17" i="1"/>
  <c r="CE22" i="1" s="1"/>
  <c r="CE25" i="1" s="1"/>
  <c r="CE27" i="1" s="1"/>
  <c r="CD17" i="1"/>
  <c r="CC17" i="1"/>
  <c r="CB17" i="1"/>
  <c r="CA17" i="1"/>
  <c r="CA22" i="1" s="1"/>
  <c r="CA25" i="1" s="1"/>
  <c r="BZ17" i="1"/>
  <c r="BY17" i="1"/>
  <c r="BY22" i="1" s="1"/>
  <c r="BY25" i="1" s="1"/>
  <c r="BY29" i="1" s="1"/>
  <c r="BX17" i="1"/>
  <c r="BX22" i="1" s="1"/>
  <c r="BW17" i="1"/>
  <c r="BV17" i="1"/>
  <c r="BU17" i="1"/>
  <c r="BU22" i="1" s="1"/>
  <c r="BU25" i="1" s="1"/>
  <c r="BT17" i="1"/>
  <c r="BT22" i="1" s="1"/>
  <c r="BT25" i="1" s="1"/>
  <c r="BT27" i="1" s="1"/>
  <c r="BS17" i="1"/>
  <c r="BS22" i="1" s="1"/>
  <c r="BS25" i="1" s="1"/>
  <c r="BR17" i="1"/>
  <c r="BQ17" i="1"/>
  <c r="BP17" i="1"/>
  <c r="BP22" i="1" s="1"/>
  <c r="BP25" i="1" s="1"/>
  <c r="BO17" i="1"/>
  <c r="BO22" i="1" s="1"/>
  <c r="BO25" i="1" s="1"/>
  <c r="BO27" i="1" s="1"/>
  <c r="BN17" i="1"/>
  <c r="BM17" i="1"/>
  <c r="BL17" i="1"/>
  <c r="BK17" i="1"/>
  <c r="BK22" i="1" s="1"/>
  <c r="BK25" i="1" s="1"/>
  <c r="BJ17" i="1"/>
  <c r="BI17" i="1"/>
  <c r="BI22" i="1" s="1"/>
  <c r="BI25" i="1" s="1"/>
  <c r="BI29" i="1" s="1"/>
  <c r="BH17" i="1"/>
  <c r="BH22" i="1" s="1"/>
  <c r="BG17" i="1"/>
  <c r="BF17" i="1"/>
  <c r="BE17" i="1"/>
  <c r="BE22" i="1" s="1"/>
  <c r="BE25" i="1" s="1"/>
  <c r="BE29" i="1" s="1"/>
  <c r="BD17" i="1"/>
  <c r="BD22" i="1" s="1"/>
  <c r="BD25" i="1" s="1"/>
  <c r="BD27" i="1" s="1"/>
  <c r="BC17" i="1"/>
  <c r="BC22" i="1" s="1"/>
  <c r="BB17" i="1"/>
  <c r="BA17" i="1"/>
  <c r="AZ17" i="1"/>
  <c r="AZ22" i="1" s="1"/>
  <c r="AZ25" i="1" s="1"/>
  <c r="AZ29" i="1" s="1"/>
  <c r="AY17" i="1"/>
  <c r="AY22" i="1" s="1"/>
  <c r="AY25" i="1" s="1"/>
  <c r="AY27" i="1" s="1"/>
  <c r="AX17" i="1"/>
  <c r="AW17" i="1"/>
  <c r="AV17" i="1"/>
  <c r="AU17" i="1"/>
  <c r="AU22" i="1" s="1"/>
  <c r="AU25" i="1" s="1"/>
  <c r="AU29" i="1" s="1"/>
  <c r="AT17" i="1"/>
  <c r="AS17" i="1"/>
  <c r="AS22" i="1" s="1"/>
  <c r="AS25" i="1" s="1"/>
  <c r="AS29" i="1" s="1"/>
  <c r="AR17" i="1"/>
  <c r="AR22" i="1" s="1"/>
  <c r="AQ17" i="1"/>
  <c r="AP17" i="1"/>
  <c r="AO17" i="1"/>
  <c r="AO22" i="1" s="1"/>
  <c r="AO25" i="1" s="1"/>
  <c r="AN17" i="1"/>
  <c r="AN22" i="1" s="1"/>
  <c r="AN25" i="1" s="1"/>
  <c r="AN29" i="1" s="1"/>
  <c r="AM17" i="1"/>
  <c r="AM22" i="1" s="1"/>
  <c r="AL17" i="1"/>
  <c r="AK17" i="1"/>
  <c r="AJ17" i="1"/>
  <c r="AJ22" i="1" s="1"/>
  <c r="AJ25" i="1" s="1"/>
  <c r="AI17" i="1"/>
  <c r="AI22" i="1" s="1"/>
  <c r="AI25" i="1" s="1"/>
  <c r="AI29" i="1" s="1"/>
  <c r="AH17" i="1"/>
  <c r="AG17" i="1"/>
  <c r="AF17" i="1"/>
  <c r="AE17" i="1"/>
  <c r="AE22" i="1" s="1"/>
  <c r="AE25" i="1" s="1"/>
  <c r="AD17" i="1"/>
  <c r="AC17" i="1"/>
  <c r="AC22" i="1" s="1"/>
  <c r="AC25" i="1" s="1"/>
  <c r="AC29" i="1" s="1"/>
  <c r="AB17" i="1"/>
  <c r="AA17" i="1"/>
  <c r="Z17" i="1"/>
  <c r="Y17" i="1"/>
  <c r="Y22" i="1" s="1"/>
  <c r="Y25" i="1" s="1"/>
  <c r="W17" i="1"/>
  <c r="W22" i="1" s="1"/>
  <c r="W25" i="1" s="1"/>
  <c r="S17" i="1"/>
  <c r="S22" i="1" s="1"/>
  <c r="S25" i="1" s="1"/>
  <c r="S27" i="1" s="1"/>
  <c r="O17" i="1"/>
  <c r="K17" i="1"/>
  <c r="K22" i="1" s="1"/>
  <c r="K25" i="1" s="1"/>
  <c r="H17" i="1"/>
  <c r="EK13" i="1"/>
  <c r="EJ13" i="1"/>
  <c r="EG13" i="1"/>
  <c r="EF13" i="1"/>
  <c r="EB13" i="1"/>
  <c r="EA13" i="1"/>
  <c r="DX13" i="1"/>
  <c r="DU13" i="1"/>
  <c r="DT13" i="1"/>
  <c r="DQ13" i="1"/>
  <c r="DP13" i="1"/>
  <c r="DL13" i="1"/>
  <c r="DK13" i="1"/>
  <c r="DH13" i="1"/>
  <c r="DE13" i="1"/>
  <c r="DD13" i="1"/>
  <c r="DA13" i="1"/>
  <c r="CZ13" i="1"/>
  <c r="CV13" i="1"/>
  <c r="CU13" i="1"/>
  <c r="CR13" i="1"/>
  <c r="CO13" i="1"/>
  <c r="CN13" i="1"/>
  <c r="CK13" i="1"/>
  <c r="CJ13" i="1"/>
  <c r="CF13" i="1"/>
  <c r="CE13" i="1"/>
  <c r="CB13" i="1"/>
  <c r="BY13" i="1"/>
  <c r="BX13" i="1"/>
  <c r="BU13" i="1"/>
  <c r="BT13" i="1"/>
  <c r="BP13" i="1"/>
  <c r="BO13" i="1"/>
  <c r="BL13" i="1"/>
  <c r="BI13" i="1"/>
  <c r="BH13" i="1"/>
  <c r="BE13" i="1"/>
  <c r="BD13" i="1"/>
  <c r="AZ13" i="1"/>
  <c r="AY13" i="1"/>
  <c r="AV13" i="1"/>
  <c r="AS13" i="1"/>
  <c r="AR13" i="1"/>
  <c r="AO13" i="1"/>
  <c r="AN13" i="1"/>
  <c r="AJ13" i="1"/>
  <c r="AI13" i="1"/>
  <c r="AF13" i="1"/>
  <c r="AC13" i="1"/>
  <c r="AA13" i="1"/>
  <c r="X13" i="1"/>
  <c r="W13" i="1"/>
  <c r="T13" i="1"/>
  <c r="S13" i="1"/>
  <c r="O13" i="1"/>
  <c r="N13" i="1"/>
  <c r="K13" i="1"/>
  <c r="DV9" i="1"/>
  <c r="DF9" i="1"/>
  <c r="CP9" i="1"/>
  <c r="BZ9" i="1"/>
  <c r="BJ9" i="1"/>
  <c r="AT9" i="1"/>
  <c r="AD9" i="1"/>
  <c r="K29" i="1" l="1"/>
  <c r="K27" i="1"/>
  <c r="L29" i="1"/>
  <c r="L27" i="1"/>
  <c r="P29" i="1"/>
  <c r="P27" i="1"/>
  <c r="T27" i="1"/>
  <c r="T29" i="1"/>
  <c r="BS27" i="1"/>
  <c r="BS29" i="1"/>
  <c r="CI29" i="1"/>
  <c r="CI27" i="1"/>
  <c r="EE27" i="1"/>
  <c r="EE29" i="1"/>
  <c r="AV54" i="1"/>
  <c r="AV52" i="1"/>
  <c r="CV54" i="1"/>
  <c r="CV52" i="1"/>
  <c r="W29" i="1"/>
  <c r="W27" i="1"/>
  <c r="CN27" i="1"/>
  <c r="CN29" i="1"/>
  <c r="AO29" i="1"/>
  <c r="AO27" i="1"/>
  <c r="CW29" i="1"/>
  <c r="CW27" i="1"/>
  <c r="EC29" i="1"/>
  <c r="EC27" i="1"/>
  <c r="BX29" i="1"/>
  <c r="BX27" i="1"/>
  <c r="EG27" i="1"/>
  <c r="CK29" i="1"/>
  <c r="G18" i="1"/>
  <c r="G17" i="1" s="1"/>
  <c r="G22" i="1" s="1"/>
  <c r="I17" i="1"/>
  <c r="I22" i="1" s="1"/>
  <c r="I25" i="1" s="1"/>
  <c r="Q17" i="1"/>
  <c r="Q22" i="1" s="1"/>
  <c r="Q25" i="1" s="1"/>
  <c r="AQ29" i="1"/>
  <c r="AQ27" i="1"/>
  <c r="BW27" i="1"/>
  <c r="BW29" i="1"/>
  <c r="DC29" i="1"/>
  <c r="DC27" i="1"/>
  <c r="EI29" i="1"/>
  <c r="EI27" i="1"/>
  <c r="AM29" i="1"/>
  <c r="AM27" i="1"/>
  <c r="BH29" i="1"/>
  <c r="BH27" i="1"/>
  <c r="DT29" i="1"/>
  <c r="DT27" i="1"/>
  <c r="BE27" i="1"/>
  <c r="AF54" i="1"/>
  <c r="AF52" i="1"/>
  <c r="AN54" i="1"/>
  <c r="AN52" i="1"/>
  <c r="AZ54" i="1"/>
  <c r="AZ52" i="1"/>
  <c r="BH54" i="1"/>
  <c r="BH52" i="1"/>
  <c r="BP54" i="1"/>
  <c r="BP52" i="1"/>
  <c r="BX54" i="1"/>
  <c r="BX52" i="1"/>
  <c r="CF52" i="1"/>
  <c r="CF54" i="1"/>
  <c r="CN52" i="1"/>
  <c r="CN54" i="1"/>
  <c r="DD54" i="1"/>
  <c r="DD52" i="1"/>
  <c r="DL54" i="1"/>
  <c r="DL52" i="1"/>
  <c r="DT54" i="1"/>
  <c r="DT52" i="1"/>
  <c r="EB54" i="1"/>
  <c r="EB52" i="1"/>
  <c r="BK27" i="1"/>
  <c r="BK29" i="1"/>
  <c r="CA27" i="1"/>
  <c r="CA29" i="1"/>
  <c r="EA27" i="1"/>
  <c r="EA29" i="1"/>
  <c r="J17" i="1"/>
  <c r="J22" i="1" s="1"/>
  <c r="J25" i="1" s="1"/>
  <c r="R17" i="1"/>
  <c r="R22" i="1" s="1"/>
  <c r="R25" i="1" s="1"/>
  <c r="AF27" i="1"/>
  <c r="AF29" i="1"/>
  <c r="CB27" i="1"/>
  <c r="CB29" i="1"/>
  <c r="L54" i="1"/>
  <c r="L52" i="1"/>
  <c r="BF52" i="1"/>
  <c r="BF54" i="1"/>
  <c r="DW52" i="1"/>
  <c r="DW54" i="1"/>
  <c r="G48" i="1"/>
  <c r="BT52" i="1"/>
  <c r="AX54" i="1"/>
  <c r="Y29" i="1"/>
  <c r="Y27" i="1"/>
  <c r="BU29" i="1"/>
  <c r="BU27" i="1"/>
  <c r="DA27" i="1"/>
  <c r="DA29" i="1"/>
  <c r="DQ29" i="1"/>
  <c r="DQ27" i="1"/>
  <c r="AA27" i="1"/>
  <c r="AA29" i="1"/>
  <c r="AK29" i="1"/>
  <c r="AK27" i="1"/>
  <c r="BA29" i="1"/>
  <c r="BA27" i="1"/>
  <c r="CG29" i="1"/>
  <c r="CG27" i="1"/>
  <c r="DM29" i="1"/>
  <c r="DM27" i="1"/>
  <c r="BC29" i="1"/>
  <c r="BC27" i="1"/>
  <c r="DO29" i="1"/>
  <c r="CP52" i="1"/>
  <c r="CP54" i="1"/>
  <c r="M17" i="1"/>
  <c r="M22" i="1" s="1"/>
  <c r="M25" i="1" s="1"/>
  <c r="U17" i="1"/>
  <c r="U22" i="1" s="1"/>
  <c r="U25" i="1" s="1"/>
  <c r="BG27" i="1"/>
  <c r="BG29" i="1"/>
  <c r="DS29" i="1"/>
  <c r="DS27" i="1"/>
  <c r="Q54" i="1"/>
  <c r="Q52" i="1"/>
  <c r="AJ54" i="1"/>
  <c r="AJ52" i="1"/>
  <c r="AR54" i="1"/>
  <c r="AR52" i="1"/>
  <c r="BD54" i="1"/>
  <c r="BD52" i="1"/>
  <c r="BL54" i="1"/>
  <c r="BL52" i="1"/>
  <c r="CB52" i="1"/>
  <c r="CB54" i="1"/>
  <c r="CJ52" i="1"/>
  <c r="CJ54" i="1"/>
  <c r="CR54" i="1"/>
  <c r="CR52" i="1"/>
  <c r="CZ54" i="1"/>
  <c r="CZ52" i="1"/>
  <c r="DH54" i="1"/>
  <c r="DH52" i="1"/>
  <c r="DP54" i="1"/>
  <c r="DP52" i="1"/>
  <c r="DX54" i="1"/>
  <c r="DX52" i="1"/>
  <c r="EF54" i="1"/>
  <c r="EF52" i="1"/>
  <c r="K54" i="1"/>
  <c r="K52" i="1"/>
  <c r="BS52" i="1"/>
  <c r="BS54" i="1"/>
  <c r="Z52" i="1"/>
  <c r="O22" i="1"/>
  <c r="O25" i="1" s="1"/>
  <c r="AE29" i="1"/>
  <c r="AE27" i="1"/>
  <c r="CU29" i="1"/>
  <c r="CU27" i="1"/>
  <c r="DW27" i="1"/>
  <c r="DW29" i="1"/>
  <c r="N17" i="1"/>
  <c r="N22" i="1" s="1"/>
  <c r="N25" i="1" s="1"/>
  <c r="V17" i="1"/>
  <c r="V22" i="1" s="1"/>
  <c r="V25" i="1" s="1"/>
  <c r="AV27" i="1"/>
  <c r="AV29" i="1"/>
  <c r="CR29" i="1"/>
  <c r="CR27" i="1"/>
  <c r="DH29" i="1"/>
  <c r="DH27" i="1"/>
  <c r="DX29" i="1"/>
  <c r="DX27" i="1"/>
  <c r="AR29" i="1"/>
  <c r="AR27" i="1"/>
  <c r="BL27" i="1"/>
  <c r="CY27" i="1"/>
  <c r="AD54" i="1"/>
  <c r="AD52" i="1"/>
  <c r="BU54" i="1"/>
  <c r="BU52" i="1"/>
  <c r="AJ29" i="1"/>
  <c r="AJ27" i="1"/>
  <c r="BP27" i="1"/>
  <c r="BP29" i="1"/>
  <c r="CF27" i="1"/>
  <c r="CF29" i="1"/>
  <c r="CJ27" i="1"/>
  <c r="CJ29" i="1"/>
  <c r="CV29" i="1"/>
  <c r="CV27" i="1"/>
  <c r="DL29" i="1"/>
  <c r="DL27" i="1"/>
  <c r="EF27" i="1"/>
  <c r="EF29" i="1"/>
  <c r="AG29" i="1"/>
  <c r="AG27" i="1"/>
  <c r="AU27" i="1"/>
  <c r="BQ27" i="1"/>
  <c r="CM27" i="1"/>
  <c r="DD27" i="1"/>
  <c r="S29" i="1"/>
  <c r="CE29" i="1"/>
  <c r="DG29" i="1"/>
  <c r="EJ29" i="1"/>
  <c r="AL54" i="1"/>
  <c r="AL52" i="1"/>
  <c r="BN52" i="1"/>
  <c r="BN54" i="1"/>
  <c r="BZ52" i="1"/>
  <c r="BZ54" i="1"/>
  <c r="CH52" i="1"/>
  <c r="CH54" i="1"/>
  <c r="DF52" i="1"/>
  <c r="DF54" i="1"/>
  <c r="DJ52" i="1"/>
  <c r="DJ54" i="1"/>
  <c r="DV52" i="1"/>
  <c r="DV54" i="1"/>
  <c r="P50" i="1"/>
  <c r="DY54" i="1"/>
  <c r="DY52" i="1"/>
  <c r="DY29" i="1"/>
  <c r="BR52" i="1"/>
  <c r="BR54" i="1"/>
  <c r="BV54" i="1"/>
  <c r="BV52" i="1"/>
  <c r="CL52" i="1"/>
  <c r="CL54" i="1"/>
  <c r="DN52" i="1"/>
  <c r="DN54" i="1"/>
  <c r="DR52" i="1"/>
  <c r="DR54" i="1"/>
  <c r="ED52" i="1"/>
  <c r="ED54" i="1"/>
  <c r="EH54" i="1"/>
  <c r="EH52" i="1"/>
  <c r="T50" i="1"/>
  <c r="W54" i="1"/>
  <c r="W52" i="1"/>
  <c r="AI54" i="1"/>
  <c r="AI52" i="1"/>
  <c r="CI54" i="1"/>
  <c r="CI52" i="1"/>
  <c r="CU54" i="1"/>
  <c r="CU52" i="1"/>
  <c r="AK54" i="1"/>
  <c r="AK52" i="1"/>
  <c r="AY52" i="1"/>
  <c r="BM27" i="1"/>
  <c r="DI29" i="1"/>
  <c r="M50" i="1"/>
  <c r="R52" i="1"/>
  <c r="R54" i="1"/>
  <c r="Y54" i="1"/>
  <c r="Y52" i="1"/>
  <c r="AG54" i="1"/>
  <c r="AG52" i="1"/>
  <c r="AO54" i="1"/>
  <c r="AO52" i="1"/>
  <c r="BM54" i="1"/>
  <c r="BM52" i="1"/>
  <c r="BQ54" i="1"/>
  <c r="BQ52" i="1"/>
  <c r="CC54" i="1"/>
  <c r="CC52" i="1"/>
  <c r="CK54" i="1"/>
  <c r="CK52" i="1"/>
  <c r="DA54" i="1"/>
  <c r="DA52" i="1"/>
  <c r="EC54" i="1"/>
  <c r="EC52" i="1"/>
  <c r="O54" i="1"/>
  <c r="O52" i="1"/>
  <c r="U50" i="1"/>
  <c r="AP54" i="1"/>
  <c r="AP52" i="1"/>
  <c r="BK52" i="1"/>
  <c r="BK54" i="1"/>
  <c r="CG54" i="1"/>
  <c r="CG52" i="1"/>
  <c r="DB54" i="1"/>
  <c r="DB52" i="1"/>
  <c r="DM54" i="1"/>
  <c r="DM52" i="1"/>
  <c r="AW54" i="1"/>
  <c r="AW52" i="1"/>
  <c r="CX54" i="1"/>
  <c r="CX52" i="1"/>
  <c r="DZ54" i="1"/>
  <c r="DZ52" i="1"/>
  <c r="DQ52" i="1"/>
  <c r="AW27" i="1"/>
  <c r="AH52" i="1"/>
  <c r="AH54" i="1"/>
  <c r="AT52" i="1"/>
  <c r="AT54" i="1"/>
  <c r="BJ54" i="1"/>
  <c r="BJ52" i="1"/>
  <c r="CD52" i="1"/>
  <c r="CD54" i="1"/>
  <c r="Z22" i="1"/>
  <c r="Z25" i="1" s="1"/>
  <c r="AD22" i="1"/>
  <c r="AD25" i="1" s="1"/>
  <c r="AH22" i="1"/>
  <c r="AH25" i="1" s="1"/>
  <c r="AL22" i="1"/>
  <c r="AL25" i="1" s="1"/>
  <c r="AP22" i="1"/>
  <c r="AP25" i="1" s="1"/>
  <c r="AT22" i="1"/>
  <c r="AT25" i="1" s="1"/>
  <c r="AX22" i="1"/>
  <c r="AX25" i="1" s="1"/>
  <c r="BB22" i="1"/>
  <c r="BB25" i="1" s="1"/>
  <c r="BF22" i="1"/>
  <c r="BF25" i="1" s="1"/>
  <c r="BJ22" i="1"/>
  <c r="BJ25" i="1" s="1"/>
  <c r="BN22" i="1"/>
  <c r="BN25" i="1" s="1"/>
  <c r="BR22" i="1"/>
  <c r="BR25" i="1" s="1"/>
  <c r="BV22" i="1"/>
  <c r="BV25" i="1" s="1"/>
  <c r="BZ22" i="1"/>
  <c r="BZ25" i="1" s="1"/>
  <c r="CD22" i="1"/>
  <c r="CD25" i="1" s="1"/>
  <c r="CH22" i="1"/>
  <c r="CH25" i="1" s="1"/>
  <c r="CL22" i="1"/>
  <c r="CL25" i="1" s="1"/>
  <c r="CP22" i="1"/>
  <c r="CP25" i="1" s="1"/>
  <c r="CT22" i="1"/>
  <c r="CT25" i="1" s="1"/>
  <c r="CX22" i="1"/>
  <c r="CX25" i="1" s="1"/>
  <c r="DB22" i="1"/>
  <c r="DB25" i="1" s="1"/>
  <c r="DF22" i="1"/>
  <c r="DF25" i="1" s="1"/>
  <c r="DJ22" i="1"/>
  <c r="DJ25" i="1" s="1"/>
  <c r="DN22" i="1"/>
  <c r="DN25" i="1" s="1"/>
  <c r="DR22" i="1"/>
  <c r="DR25" i="1" s="1"/>
  <c r="DV22" i="1"/>
  <c r="DV25" i="1" s="1"/>
  <c r="DZ22" i="1"/>
  <c r="DZ25" i="1" s="1"/>
  <c r="ED22" i="1"/>
  <c r="ED25" i="1" s="1"/>
  <c r="EH22" i="1"/>
  <c r="EH25" i="1" s="1"/>
  <c r="G23" i="1"/>
  <c r="V52" i="1"/>
  <c r="V54" i="1"/>
  <c r="AA52" i="1"/>
  <c r="AA54" i="1"/>
  <c r="AQ54" i="1"/>
  <c r="AQ52" i="1"/>
  <c r="BG54" i="1"/>
  <c r="BG52" i="1"/>
  <c r="BW52" i="1"/>
  <c r="BW54" i="1"/>
  <c r="CM54" i="1"/>
  <c r="CM52" i="1"/>
  <c r="DC54" i="1"/>
  <c r="DC52" i="1"/>
  <c r="DS54" i="1"/>
  <c r="DS52" i="1"/>
  <c r="EI52" i="1"/>
  <c r="EI54" i="1"/>
  <c r="G45" i="1"/>
  <c r="G42" i="1" s="1"/>
  <c r="G47" i="1" s="1"/>
  <c r="G50" i="1" s="1"/>
  <c r="G52" i="1" s="1"/>
  <c r="I42" i="1"/>
  <c r="I47" i="1" s="1"/>
  <c r="I50" i="1" s="1"/>
  <c r="BE54" i="1"/>
  <c r="BE52" i="1"/>
  <c r="CA54" i="1"/>
  <c r="CA52" i="1"/>
  <c r="CW54" i="1"/>
  <c r="CW52" i="1"/>
  <c r="EG54" i="1"/>
  <c r="EG52" i="1"/>
  <c r="J52" i="1"/>
  <c r="BA52" i="1"/>
  <c r="CT52" i="1"/>
  <c r="S54" i="1"/>
  <c r="S52" i="1"/>
  <c r="AE54" i="1"/>
  <c r="AE52" i="1"/>
  <c r="AM54" i="1"/>
  <c r="AM52" i="1"/>
  <c r="BO52" i="1"/>
  <c r="BO54" i="1"/>
  <c r="CQ54" i="1"/>
  <c r="CQ52" i="1"/>
  <c r="EA52" i="1"/>
  <c r="EA54" i="1"/>
  <c r="CS54" i="1"/>
  <c r="CS52" i="1"/>
  <c r="DI54" i="1"/>
  <c r="DI52" i="1"/>
  <c r="AU54" i="1"/>
  <c r="AU52" i="1"/>
  <c r="BC54" i="1"/>
  <c r="BC52" i="1"/>
  <c r="CE54" i="1"/>
  <c r="CE52" i="1"/>
  <c r="DK54" i="1"/>
  <c r="DK52" i="1"/>
  <c r="DG52" i="1"/>
  <c r="H54" i="1"/>
  <c r="H52" i="1"/>
  <c r="CY54" i="1"/>
  <c r="CY52" i="1"/>
  <c r="EE52" i="1"/>
  <c r="EE54" i="1"/>
  <c r="G53" i="1"/>
  <c r="DZ29" i="1" l="1"/>
  <c r="DZ27" i="1"/>
  <c r="CT29" i="1"/>
  <c r="CT27" i="1"/>
  <c r="AX27" i="1"/>
  <c r="AX29" i="1"/>
  <c r="V27" i="1"/>
  <c r="V29" i="1"/>
  <c r="BZ27" i="1"/>
  <c r="BZ29" i="1"/>
  <c r="AD27" i="1"/>
  <c r="AD29" i="1"/>
  <c r="P54" i="1"/>
  <c r="P52" i="1"/>
  <c r="DJ29" i="1"/>
  <c r="DJ27" i="1"/>
  <c r="CD29" i="1"/>
  <c r="CD27" i="1"/>
  <c r="BN29" i="1"/>
  <c r="BN27" i="1"/>
  <c r="AH29" i="1"/>
  <c r="AH27" i="1"/>
  <c r="M54" i="1"/>
  <c r="M52" i="1"/>
  <c r="O27" i="1"/>
  <c r="O29" i="1"/>
  <c r="U29" i="1"/>
  <c r="U27" i="1"/>
  <c r="I54" i="1"/>
  <c r="I52" i="1"/>
  <c r="DV29" i="1"/>
  <c r="DV27" i="1"/>
  <c r="DF29" i="1"/>
  <c r="DF27" i="1"/>
  <c r="CP29" i="1"/>
  <c r="CP27" i="1"/>
  <c r="BJ27" i="1"/>
  <c r="BJ29" i="1"/>
  <c r="AT27" i="1"/>
  <c r="AT29" i="1"/>
  <c r="U54" i="1"/>
  <c r="U52" i="1"/>
  <c r="N27" i="1"/>
  <c r="N29" i="1"/>
  <c r="M29" i="1"/>
  <c r="M27" i="1"/>
  <c r="Q29" i="1"/>
  <c r="Q27" i="1"/>
  <c r="EH29" i="1"/>
  <c r="EH27" i="1"/>
  <c r="DR29" i="1"/>
  <c r="DR27" i="1"/>
  <c r="DB29" i="1"/>
  <c r="DB27" i="1"/>
  <c r="CL29" i="1"/>
  <c r="CL27" i="1"/>
  <c r="BV29" i="1"/>
  <c r="BV27" i="1"/>
  <c r="BF27" i="1"/>
  <c r="BF29" i="1"/>
  <c r="AP29" i="1"/>
  <c r="AP27" i="1"/>
  <c r="Z27" i="1"/>
  <c r="Z29" i="1"/>
  <c r="T54" i="1"/>
  <c r="T52" i="1"/>
  <c r="R27" i="1"/>
  <c r="R29" i="1"/>
  <c r="I29" i="1"/>
  <c r="I27" i="1"/>
  <c r="ED29" i="1"/>
  <c r="ED27" i="1"/>
  <c r="DN29" i="1"/>
  <c r="DN27" i="1"/>
  <c r="CX29" i="1"/>
  <c r="CX27" i="1"/>
  <c r="CH29" i="1"/>
  <c r="CH27" i="1"/>
  <c r="BR27" i="1"/>
  <c r="BR29" i="1"/>
  <c r="BB27" i="1"/>
  <c r="BB29" i="1"/>
  <c r="AL29" i="1"/>
  <c r="AL27" i="1"/>
  <c r="J27" i="1"/>
  <c r="J29" i="1"/>
  <c r="G25" i="1"/>
  <c r="G27" i="1" s="1"/>
</calcChain>
</file>

<file path=xl/sharedStrings.xml><?xml version="1.0" encoding="utf-8"?>
<sst xmlns="http://schemas.openxmlformats.org/spreadsheetml/2006/main" count="491" uniqueCount="75">
  <si>
    <t>Ūkio subjektas: UAB Šilutės šilumos tinklai</t>
  </si>
  <si>
    <t xml:space="preserve">Ataskaitinis laikotarpis:  - </t>
  </si>
  <si>
    <t>Konsoliduota pelno (nuostolių) ataskaita (eurais)</t>
  </si>
  <si>
    <t>Šilumos sektoriaus įmonių apskaitos atskyrimo ir sąnaudų paskirstymo reikalavimų aprašo 1 priedas</t>
  </si>
  <si>
    <t>STRAIPSNIAI</t>
  </si>
  <si>
    <t>Per ataskaitinį laikotarpį 
IŠ VISO</t>
  </si>
  <si>
    <t>IŠ VISO</t>
  </si>
  <si>
    <t>Nepriskirta1</t>
  </si>
  <si>
    <t>Pastabos</t>
  </si>
  <si>
    <t>Šilumos gamybos verslo vienetas</t>
  </si>
  <si>
    <t>Šilumos perdavimo verslo vienetas</t>
  </si>
  <si>
    <t>Mažmeninio aptarnavimo verslo vienetas</t>
  </si>
  <si>
    <t>Karšto vandens tiekimo verslo vienetas</t>
  </si>
  <si>
    <t>Neatsiskaitomųjų šilumos apskaitos prietaisų aptarnavimo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</si>
  <si>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</si>
  <si>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</si>
  <si>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</si>
  <si>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</si>
  <si>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</si>
  <si>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</si>
  <si>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Šilumos perdavimas centralizuoto šilumos tiekimo sistemos tinklais</t>
  </si>
  <si>
    <t xml:space="preserve">Balansavimas centralizuoto šilumos tiekimo sistemoje </t>
  </si>
  <si>
    <t xml:space="preserve">Karšto vandens tiekimas (ruošimas ir vartotojų mažmeninis aptarnavimas) </t>
  </si>
  <si>
    <t xml:space="preserve">Karšto vandens temperatūros palaikymas
</t>
  </si>
  <si>
    <t>Karšto vandens apskaitos prietaisų aptarnavimas</t>
  </si>
  <si>
    <t xml:space="preserve">Pastatų šildymo ir karšto vandens sistemų einamoji priežiūra) </t>
  </si>
  <si>
    <t>Pastatų šildymo ir karšto vandens sistemų rekonstrukcija</t>
  </si>
  <si>
    <t>Elektros energijos (produkto) gamyba</t>
  </si>
  <si>
    <t>Geriamojo vadens tiekimas ir nutekų tvarkymas</t>
  </si>
  <si>
    <t xml:space="preserve">Pajamos </t>
  </si>
  <si>
    <t>-</t>
  </si>
  <si>
    <t>(1)=(1.1)+(1.2)+(1.3)</t>
  </si>
  <si>
    <t>Reguliuojamos veiklos pajamos7</t>
  </si>
  <si>
    <t>(1.1)</t>
  </si>
  <si>
    <t>Pajamos iš reguliuojamoje veikloje naudojamo turto nuomos</t>
  </si>
  <si>
    <t>(1.2)</t>
  </si>
  <si>
    <t>Kitos pajamos (dujų ir elektros balansavimo ir kitos pajamos)</t>
  </si>
  <si>
    <t>(1.3)</t>
  </si>
  <si>
    <t>Sąnaudos (iš 12 priedo ((Nepriskirta1) iš 5 priedo))</t>
  </si>
  <si>
    <t>(2)</t>
  </si>
  <si>
    <t>Rezultatas</t>
  </si>
  <si>
    <t>(3)=(1)-(2)</t>
  </si>
  <si>
    <t>Koregavimas dėl kuro kainų pasikeitimo ir kitų priežasčių 2 (ataskaitinis laikotarpis)</t>
  </si>
  <si>
    <t>(4)</t>
  </si>
  <si>
    <t>Koregavimas dėl kuro kainų pasikeitimo ir kitų priežasčių (praėję laikotarpiai)</t>
  </si>
  <si>
    <t>(5)</t>
  </si>
  <si>
    <t>Rezultatas (koreguotas)3</t>
  </si>
  <si>
    <t>(6)=(3)-(4)-(5)</t>
  </si>
  <si>
    <t>Investicijų grąža4</t>
  </si>
  <si>
    <t>(7)</t>
  </si>
  <si>
    <t>Skirtumas</t>
  </si>
  <si>
    <t>(8)=(6)-(7)</t>
  </si>
  <si>
    <t>Verslo vieneto reguliuojamo turto vertė, Eur5</t>
  </si>
  <si>
    <t>(9)</t>
  </si>
  <si>
    <t>Faktinė verslo vieneto veikloje naudojamo kapitalo investicijų grąža, %</t>
  </si>
  <si>
    <t>(10)=(6)/(9)</t>
  </si>
  <si>
    <t xml:space="preserve">Praėjęs ataskaitinis laikotarpis </t>
  </si>
  <si>
    <t>CŠT sistema 1</t>
  </si>
  <si>
    <t>CŠT sistema 2</t>
  </si>
  <si>
    <t>CŠT sistema 3</t>
  </si>
  <si>
    <t>CŠT sistema 4</t>
  </si>
  <si>
    <t>CŠT sistema 5</t>
  </si>
  <si>
    <t>CŠT sistema 6</t>
  </si>
  <si>
    <t>CŠT sistema 7</t>
  </si>
  <si>
    <t xml:space="preserve">... paslauga (produktas) </t>
  </si>
  <si>
    <t>Elektros energijos gamyba</t>
  </si>
  <si>
    <t>Geriamojo vandens tiekimas ir nuotekų tvarkymas</t>
  </si>
  <si>
    <t>Pastabos:</t>
  </si>
  <si>
    <t>1. Sąnaudos, kurias patiria ūkio subjektas ataskaitiniu laikotarpiu, tačiau kurios nebūtinos nei galutinėms paslaugoms (produktams) teikti (reguliuojamų kainų paslaugų (produktų) vertei kurti), nei verslui palaikyti (užtikrinti reguliuojamosios veiklos nepertraukiamumą, saugumą, stabilumą). Šias sąnaudas Ūkio subjektas patiria savo investicijų grąžos sąskaita (pagal Šilumos sektoriaus įmonių apskaitos atskyrimo ir sąnaudų paskirstymo reikalavimų aprašo 41 punktą). Pildoma pagal Aprašo 5 priede nurodytą informaciją.</t>
  </si>
  <si>
    <t>2. Jei nebuvo nustatyta Tarybos nutarimu, savivaldybės sprendimu arba valdybos protokoliniu sprendimu ataskaitinio laikotarpio papildoma šilumos kainos dedamoji, ūkio subjektas privalo remiantis Šilumos kainų nustatymo metodikos nuostatomis apskaičiuoti koregavimo dėl kuro kainų pasikeitimo ir kitų priežasčių dydį.</t>
  </si>
  <si>
    <t xml:space="preserve">3. Rezultato koregavimas dėl Šilumos kainų nustatymo metodikos, patvirtintos Valstybinės kainų ir energetikos kontrolės komisijos 2009 m. liepos 8 d. nutarimu Nr. O3-96 „Dėl šilumos kainų nustatymo metodikos“, 76 punkte nurodytų priežasčių. 4 eilutėje susidariusios nepadengtos sąnaudos turi būti nurodomos su minuso ženklu, o papildomai gautos pajamos – su pliuso ženklu, 5 eilutėje – susigrąžintos nepadengtos sąnaudos turi būti nurodomos su pliuso ženklu, o sugrąžintos papildomai gautos pajamos su minuso ženklu. </t>
  </si>
  <si>
    <t>4. Ataskaitiniu laikotarpiu gautina investicijų grąža per metus, kuri apskaičiuojama atitinkamą mėnesį kainoje, nustatytoje Tarybos nutarimu, savivaldybės tarybos ar ūkio subjekto sprendimu, įvertintą investicijų grąžos dydį dauginant iš atitinkamą mėnesį realizuoto kiekio (ar kito vieneto, kuriam nustatyta kaina).</t>
  </si>
  <si>
    <t>5. Šilumos gamybos ir šilumos perdavimo verslo vienetuose į atitinkamo verslo vieneto kainą įskaičiuoto reguliuojamo ilgalaikio turto vidutinę svertinę likutinę vertę, mažmeninio aptarnavimo verslo vienete - į kainą įskaičiuotas vidutines svertines būtinąsias sąnaudas, karšto vandens tiekimo (ruošimas ir vartotojų mažmeninis aptarnavimas) paslaugoje - į kainą įskaičiuotas vidutines svertines pastoviąsias būtinąsias sąnaudas. Kituose verslo vienetuose - ilgalaikio turto likutinę vertę (pagal 2 priedą).</t>
  </si>
  <si>
    <t>6. Papildomai nurodoma tiek centralizuoto šilumos tiekimo (CŠT) sistemų, pagal kiek ūkio subjektas vykdo reguliavimo apskaitos atskyrimą ir sąnaudų paskirstymą.</t>
  </si>
  <si>
    <t>7. Reguliuojamos veiklos pajamos (1.1. eilutė) apskaičiuojamos realizuotą kiekį padauginus iš kainos.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</si>
</sst>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186"/>
      <scheme val="minor"/>
    </font>
    <font>
      <sz val="11"/>
      <color theme="1"/>
      <name val="Calibri"/>
      <family val="2"/>
      <charset val="186"/>
      <scheme val="minor"/>
    </font>
    <font>
      <sz val="11"/>
      <color theme="1"/>
      <name val="Calibri"/>
      <charset val="186"/>
      <scheme val="minor"/>
    </font>
    <font>
      <sz val="10"/>
      <name val="Times New Roman"/>
      <family val="1"/>
    </font>
    <font>
      <b/>
      <sz val="10"/>
      <name val="Times New Roman"/>
      <family val="1"/>
    </font>
    <font>
      <b/>
      <sz val="12"/>
      <name val="Times New Roman"/>
      <family val="1"/>
    </font>
    <font>
      <i/>
      <sz val="10"/>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9D9D9"/>
        <bgColor indexed="64"/>
      </patternFill>
    </fill>
    <fill>
      <patternFill patternType="solid">
        <fgColor theme="0" tint="-0.14996795556505021"/>
        <bgColor indexed="64"/>
      </patternFill>
    </fill>
  </fills>
  <borders count="78">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268">
    <xf numFmtId="0" fontId="0" fillId="0" borderId="0" xfId="0"/>
    <xf numFmtId="0" fontId="3" fillId="2" borderId="1" xfId="2" applyFont="1" applyFill="1" applyBorder="1" applyAlignment="1">
      <alignment horizontal="left"/>
    </xf>
    <xf numFmtId="0" fontId="3" fillId="2" borderId="2" xfId="2" applyFont="1" applyFill="1" applyBorder="1" applyAlignment="1">
      <alignment horizontal="left"/>
    </xf>
    <xf numFmtId="0" fontId="3" fillId="2" borderId="3" xfId="2" applyFont="1" applyFill="1" applyBorder="1" applyAlignment="1">
      <alignment horizontal="left"/>
    </xf>
    <xf numFmtId="0" fontId="3" fillId="2" borderId="1" xfId="2" applyFont="1" applyFill="1" applyBorder="1"/>
    <xf numFmtId="0" fontId="3" fillId="2" borderId="2" xfId="2" applyFont="1" applyFill="1" applyBorder="1"/>
    <xf numFmtId="0" fontId="3" fillId="2" borderId="3" xfId="2" applyFont="1" applyFill="1" applyBorder="1"/>
    <xf numFmtId="0" fontId="3" fillId="2" borderId="4" xfId="2" applyFont="1" applyFill="1" applyBorder="1"/>
    <xf numFmtId="0" fontId="4" fillId="2" borderId="1" xfId="2" applyFont="1" applyFill="1" applyBorder="1" applyAlignment="1">
      <alignment horizontal="left"/>
    </xf>
    <xf numFmtId="0" fontId="4" fillId="2" borderId="2" xfId="2" applyFont="1" applyFill="1" applyBorder="1" applyAlignment="1">
      <alignment horizontal="left"/>
    </xf>
    <xf numFmtId="0" fontId="4" fillId="2" borderId="3" xfId="2" applyFont="1" applyFill="1" applyBorder="1" applyAlignment="1">
      <alignment horizontal="left"/>
    </xf>
    <xf numFmtId="0" fontId="5" fillId="3" borderId="0" xfId="2" applyFont="1" applyFill="1" applyBorder="1" applyAlignment="1">
      <alignment horizontal="left" vertical="center" wrapText="1"/>
    </xf>
    <xf numFmtId="0" fontId="5" fillId="3" borderId="0" xfId="2" applyFont="1" applyFill="1" applyBorder="1" applyAlignment="1">
      <alignment horizontal="left" vertical="center" wrapText="1"/>
    </xf>
    <xf numFmtId="0" fontId="3" fillId="2" borderId="0" xfId="2" applyFont="1" applyFill="1" applyAlignment="1">
      <alignment horizontal="left" vertical="center"/>
    </xf>
    <xf numFmtId="0" fontId="3" fillId="2" borderId="5" xfId="2" applyFont="1" applyFill="1" applyBorder="1" applyAlignment="1">
      <alignment horizontal="left" vertical="center" wrapText="1"/>
    </xf>
    <xf numFmtId="0" fontId="4" fillId="4" borderId="6" xfId="2" applyFont="1" applyFill="1" applyBorder="1" applyAlignment="1">
      <alignment horizontal="center" vertical="center"/>
    </xf>
    <xf numFmtId="0" fontId="4" fillId="4" borderId="7" xfId="2" applyFont="1" applyFill="1" applyBorder="1" applyAlignment="1">
      <alignment horizontal="center" vertical="center"/>
    </xf>
    <xf numFmtId="0" fontId="4" fillId="4" borderId="6"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3" fillId="5" borderId="9" xfId="2" applyFont="1" applyFill="1" applyBorder="1" applyAlignment="1">
      <alignment horizontal="center" vertical="center" wrapText="1"/>
    </xf>
    <xf numFmtId="0" fontId="3" fillId="5" borderId="10" xfId="2" applyFont="1" applyFill="1" applyBorder="1" applyAlignment="1">
      <alignment horizontal="center" vertical="center" wrapText="1"/>
    </xf>
    <xf numFmtId="0" fontId="3" fillId="5" borderId="11" xfId="2" applyFont="1" applyFill="1" applyBorder="1" applyAlignment="1">
      <alignment horizontal="center" vertical="center" wrapText="1"/>
    </xf>
    <xf numFmtId="0" fontId="3" fillId="5" borderId="12" xfId="2" applyFont="1" applyFill="1" applyBorder="1" applyAlignment="1">
      <alignment horizontal="center" vertical="center"/>
    </xf>
    <xf numFmtId="0" fontId="4" fillId="5" borderId="12" xfId="2" applyFont="1" applyFill="1" applyBorder="1" applyAlignment="1">
      <alignment horizontal="center" vertical="center"/>
    </xf>
    <xf numFmtId="0" fontId="4" fillId="4" borderId="13" xfId="2" applyFont="1" applyFill="1" applyBorder="1" applyAlignment="1">
      <alignment horizontal="center" vertical="center"/>
    </xf>
    <xf numFmtId="0" fontId="4" fillId="4" borderId="0" xfId="2" applyFont="1" applyFill="1" applyAlignment="1">
      <alignment horizontal="center" vertical="center"/>
    </xf>
    <xf numFmtId="0" fontId="4" fillId="4" borderId="13" xfId="2" applyFont="1" applyFill="1" applyBorder="1" applyAlignment="1">
      <alignment horizontal="center" vertical="center" wrapText="1"/>
    </xf>
    <xf numFmtId="0" fontId="4" fillId="4" borderId="14" xfId="2" applyFont="1" applyFill="1" applyBorder="1" applyAlignment="1">
      <alignment horizontal="center" vertical="center" wrapText="1"/>
    </xf>
    <xf numFmtId="0" fontId="3" fillId="5" borderId="13" xfId="2" applyFont="1" applyFill="1" applyBorder="1" applyAlignment="1">
      <alignment horizontal="center" vertical="center" wrapText="1"/>
    </xf>
    <xf numFmtId="0" fontId="3" fillId="5" borderId="0" xfId="2" applyFont="1" applyFill="1" applyAlignment="1">
      <alignment horizontal="center" vertical="center" wrapText="1"/>
    </xf>
    <xf numFmtId="0" fontId="3" fillId="5" borderId="15" xfId="2" applyFont="1" applyFill="1" applyBorder="1" applyAlignment="1">
      <alignment horizontal="center" vertical="center" wrapText="1"/>
    </xf>
    <xf numFmtId="0" fontId="3" fillId="5" borderId="16" xfId="2" applyFont="1" applyFill="1" applyBorder="1" applyAlignment="1">
      <alignment horizontal="center" vertical="center" wrapText="1"/>
    </xf>
    <xf numFmtId="0" fontId="3" fillId="5" borderId="17" xfId="2" applyFont="1" applyFill="1" applyBorder="1" applyAlignment="1">
      <alignment horizontal="center" vertical="center" wrapText="1"/>
    </xf>
    <xf numFmtId="0" fontId="3" fillId="5" borderId="18" xfId="2" applyFont="1" applyFill="1" applyBorder="1" applyAlignment="1">
      <alignment horizontal="center" vertical="center" wrapText="1"/>
    </xf>
    <xf numFmtId="0" fontId="3" fillId="5" borderId="19" xfId="2" applyFont="1" applyFill="1" applyBorder="1" applyAlignment="1">
      <alignment horizontal="center" vertical="center" wrapText="1"/>
    </xf>
    <xf numFmtId="0" fontId="3" fillId="5" borderId="20" xfId="2" applyFont="1" applyFill="1" applyBorder="1" applyAlignment="1">
      <alignment horizontal="center" vertical="center" wrapText="1"/>
    </xf>
    <xf numFmtId="0" fontId="3" fillId="5" borderId="21" xfId="2" applyFont="1" applyFill="1" applyBorder="1" applyAlignment="1">
      <alignment horizontal="center" vertical="center" wrapText="1"/>
    </xf>
    <xf numFmtId="0" fontId="3" fillId="5" borderId="22" xfId="2" applyFont="1" applyFill="1" applyBorder="1" applyAlignment="1">
      <alignment horizontal="center" vertical="center" wrapText="1"/>
    </xf>
    <xf numFmtId="0" fontId="3" fillId="5" borderId="23" xfId="2" applyFont="1" applyFill="1" applyBorder="1" applyAlignment="1">
      <alignment horizontal="center" vertical="center"/>
    </xf>
    <xf numFmtId="0" fontId="4" fillId="5" borderId="23" xfId="2" applyFont="1" applyFill="1" applyBorder="1" applyAlignment="1">
      <alignment horizontal="center" vertical="center"/>
    </xf>
    <xf numFmtId="0" fontId="3" fillId="5" borderId="14" xfId="2" applyFont="1" applyFill="1" applyBorder="1" applyAlignment="1">
      <alignment horizontal="center" vertical="center" wrapText="1"/>
    </xf>
    <xf numFmtId="0" fontId="3" fillId="2" borderId="0" xfId="2" applyFont="1" applyFill="1" applyAlignment="1">
      <alignment vertical="center"/>
    </xf>
    <xf numFmtId="0" fontId="3" fillId="5" borderId="24" xfId="2" applyFont="1" applyFill="1" applyBorder="1" applyAlignment="1">
      <alignment horizontal="center" vertical="center" wrapText="1"/>
    </xf>
    <xf numFmtId="0" fontId="3" fillId="5" borderId="25" xfId="2" applyFont="1" applyFill="1" applyBorder="1" applyAlignment="1">
      <alignment horizontal="center" vertical="center" wrapText="1"/>
    </xf>
    <xf numFmtId="0" fontId="3" fillId="5" borderId="26" xfId="2" applyFont="1" applyFill="1" applyBorder="1" applyAlignment="1">
      <alignment horizontal="center" vertical="center" wrapText="1"/>
    </xf>
    <xf numFmtId="0" fontId="3" fillId="5" borderId="27" xfId="2" applyFont="1" applyFill="1" applyBorder="1" applyAlignment="1">
      <alignment horizontal="center" vertical="center" wrapText="1"/>
    </xf>
    <xf numFmtId="0" fontId="3" fillId="5" borderId="28" xfId="2" applyFont="1" applyFill="1" applyBorder="1" applyAlignment="1">
      <alignment horizontal="center" vertical="center" wrapText="1"/>
    </xf>
    <xf numFmtId="0" fontId="3" fillId="5" borderId="29" xfId="2" applyFont="1" applyFill="1" applyBorder="1" applyAlignment="1">
      <alignment horizontal="center" vertical="center" wrapText="1"/>
    </xf>
    <xf numFmtId="0" fontId="3" fillId="5" borderId="30" xfId="2" applyFont="1" applyFill="1" applyBorder="1" applyAlignment="1">
      <alignment horizontal="center" vertical="center" wrapText="1"/>
    </xf>
    <xf numFmtId="0" fontId="3" fillId="5" borderId="31" xfId="2" applyFont="1" applyFill="1" applyBorder="1" applyAlignment="1">
      <alignment horizontal="center" vertical="center" wrapText="1"/>
    </xf>
    <xf numFmtId="0" fontId="3" fillId="5" borderId="32" xfId="2" applyFont="1" applyFill="1" applyBorder="1" applyAlignment="1">
      <alignment horizontal="center" vertical="center" wrapText="1"/>
    </xf>
    <xf numFmtId="0" fontId="3" fillId="5" borderId="33" xfId="2" applyFont="1" applyFill="1" applyBorder="1" applyAlignment="1">
      <alignment horizontal="center" vertical="center" wrapText="1"/>
    </xf>
    <xf numFmtId="0" fontId="3" fillId="5"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3" fillId="5" borderId="36" xfId="2" applyFont="1" applyFill="1" applyBorder="1" applyAlignment="1">
      <alignment horizontal="center" vertical="center" wrapText="1"/>
    </xf>
    <xf numFmtId="0" fontId="3" fillId="5" borderId="37" xfId="2" applyFont="1" applyFill="1" applyBorder="1" applyAlignment="1">
      <alignment horizontal="center" vertical="center" wrapText="1"/>
    </xf>
    <xf numFmtId="0" fontId="3" fillId="4" borderId="38" xfId="2" applyFont="1" applyFill="1" applyBorder="1" applyAlignment="1">
      <alignment horizontal="center"/>
    </xf>
    <xf numFmtId="0" fontId="3" fillId="5" borderId="39" xfId="2" applyFont="1" applyFill="1" applyBorder="1" applyAlignment="1">
      <alignment horizontal="left"/>
    </xf>
    <xf numFmtId="0" fontId="3" fillId="5" borderId="40" xfId="2" applyFont="1" applyFill="1" applyBorder="1" applyAlignment="1">
      <alignment horizontal="left"/>
    </xf>
    <xf numFmtId="3" fontId="3" fillId="4" borderId="41" xfId="2" applyNumberFormat="1" applyFont="1" applyFill="1" applyBorder="1" applyAlignment="1">
      <alignment horizontal="center"/>
    </xf>
    <xf numFmtId="3" fontId="3" fillId="4" borderId="42" xfId="2" applyNumberFormat="1" applyFont="1" applyFill="1" applyBorder="1" applyAlignment="1">
      <alignment horizontal="center"/>
    </xf>
    <xf numFmtId="3" fontId="3" fillId="4" borderId="41" xfId="2" applyNumberFormat="1" applyFont="1" applyFill="1" applyBorder="1" applyAlignment="1">
      <alignment horizontal="center"/>
    </xf>
    <xf numFmtId="3" fontId="3" fillId="4" borderId="43" xfId="2" applyNumberFormat="1" applyFont="1" applyFill="1" applyBorder="1" applyAlignment="1">
      <alignment horizontal="center"/>
    </xf>
    <xf numFmtId="3" fontId="3" fillId="4" borderId="39" xfId="2" applyNumberFormat="1" applyFont="1" applyFill="1" applyBorder="1" applyAlignment="1">
      <alignment horizontal="center"/>
    </xf>
    <xf numFmtId="3" fontId="3" fillId="4" borderId="40" xfId="2" applyNumberFormat="1" applyFont="1" applyFill="1" applyBorder="1" applyAlignment="1">
      <alignment horizontal="center"/>
    </xf>
    <xf numFmtId="3" fontId="3" fillId="4" borderId="42" xfId="2" applyNumberFormat="1" applyFont="1" applyFill="1" applyBorder="1" applyAlignment="1">
      <alignment horizontal="center"/>
    </xf>
    <xf numFmtId="3" fontId="3" fillId="5" borderId="44" xfId="2" applyNumberFormat="1" applyFont="1" applyFill="1" applyBorder="1" applyAlignment="1">
      <alignment horizontal="center"/>
    </xf>
    <xf numFmtId="49" fontId="4" fillId="5" borderId="44" xfId="2" applyNumberFormat="1" applyFont="1" applyFill="1" applyBorder="1" applyAlignment="1">
      <alignment horizontal="center" vertical="center"/>
    </xf>
    <xf numFmtId="0" fontId="3" fillId="4" borderId="33" xfId="2" applyFont="1" applyFill="1" applyBorder="1" applyAlignment="1">
      <alignment horizontal="center"/>
    </xf>
    <xf numFmtId="0" fontId="6" fillId="5" borderId="45" xfId="2" applyFont="1" applyFill="1" applyBorder="1" applyAlignment="1">
      <alignment horizontal="left"/>
    </xf>
    <xf numFmtId="0" fontId="6" fillId="5" borderId="46" xfId="2" applyFont="1" applyFill="1" applyBorder="1" applyAlignment="1">
      <alignment horizontal="left"/>
    </xf>
    <xf numFmtId="0" fontId="6" fillId="5" borderId="47" xfId="2" applyFont="1" applyFill="1" applyBorder="1" applyAlignment="1">
      <alignment horizontal="left"/>
    </xf>
    <xf numFmtId="3" fontId="3" fillId="4" borderId="48" xfId="2" applyNumberFormat="1" applyFont="1" applyFill="1" applyBorder="1" applyAlignment="1">
      <alignment horizontal="center"/>
    </xf>
    <xf numFmtId="3" fontId="3" fillId="4" borderId="47" xfId="2" applyNumberFormat="1" applyFont="1" applyFill="1" applyBorder="1" applyAlignment="1">
      <alignment horizontal="center"/>
    </xf>
    <xf numFmtId="3" fontId="3" fillId="4" borderId="49" xfId="2" applyNumberFormat="1" applyFont="1" applyFill="1" applyBorder="1"/>
    <xf numFmtId="3" fontId="3" fillId="4" borderId="26" xfId="2" applyNumberFormat="1" applyFont="1" applyFill="1" applyBorder="1"/>
    <xf numFmtId="3" fontId="3" fillId="4" borderId="28" xfId="2" applyNumberFormat="1" applyFont="1" applyFill="1" applyBorder="1"/>
    <xf numFmtId="3" fontId="3" fillId="4" borderId="27" xfId="2" applyNumberFormat="1" applyFont="1" applyFill="1" applyBorder="1" applyAlignment="1">
      <alignment horizontal="center" vertical="center"/>
    </xf>
    <xf numFmtId="3" fontId="3" fillId="2" borderId="28" xfId="2" applyNumberFormat="1" applyFont="1" applyFill="1" applyBorder="1" applyAlignment="1" applyProtection="1">
      <alignment horizontal="right"/>
      <protection locked="0"/>
    </xf>
    <xf numFmtId="3" fontId="3" fillId="2" borderId="27" xfId="2" applyNumberFormat="1" applyFont="1" applyFill="1" applyBorder="1" applyAlignment="1" applyProtection="1">
      <alignment horizontal="right"/>
      <protection locked="0"/>
    </xf>
    <xf numFmtId="3" fontId="3" fillId="4" borderId="50" xfId="2" applyNumberFormat="1" applyFont="1" applyFill="1" applyBorder="1" applyAlignment="1">
      <alignment horizontal="center" vertical="center"/>
    </xf>
    <xf numFmtId="3" fontId="3" fillId="2" borderId="26" xfId="2" applyNumberFormat="1" applyFont="1" applyFill="1" applyBorder="1" applyProtection="1">
      <protection locked="0"/>
    </xf>
    <xf numFmtId="3" fontId="3" fillId="2" borderId="28" xfId="2" applyNumberFormat="1" applyFont="1" applyFill="1" applyBorder="1" applyProtection="1">
      <protection locked="0"/>
    </xf>
    <xf numFmtId="3" fontId="3" fillId="2" borderId="51" xfId="2" applyNumberFormat="1" applyFont="1" applyFill="1" applyBorder="1" applyProtection="1">
      <protection locked="0"/>
    </xf>
    <xf numFmtId="3" fontId="3" fillId="4" borderId="52" xfId="2" applyNumberFormat="1" applyFont="1" applyFill="1" applyBorder="1" applyAlignment="1">
      <alignment horizontal="center" vertical="center"/>
    </xf>
    <xf numFmtId="3" fontId="3" fillId="5" borderId="53" xfId="2" applyNumberFormat="1" applyFont="1" applyFill="1" applyBorder="1" applyAlignment="1">
      <alignment horizontal="center"/>
    </xf>
    <xf numFmtId="49" fontId="4" fillId="5" borderId="53" xfId="2" applyNumberFormat="1" applyFont="1" applyFill="1" applyBorder="1" applyAlignment="1">
      <alignment horizontal="center" vertical="center"/>
    </xf>
    <xf numFmtId="0" fontId="6" fillId="5" borderId="45" xfId="2" applyFont="1" applyFill="1" applyBorder="1" applyAlignment="1">
      <alignment horizontal="left" wrapText="1"/>
    </xf>
    <xf numFmtId="0" fontId="6" fillId="5" borderId="46" xfId="2" applyFont="1" applyFill="1" applyBorder="1" applyAlignment="1">
      <alignment horizontal="left" wrapText="1"/>
    </xf>
    <xf numFmtId="0" fontId="6" fillId="5" borderId="47" xfId="2" applyFont="1" applyFill="1" applyBorder="1" applyAlignment="1">
      <alignment horizontal="left" wrapText="1"/>
    </xf>
    <xf numFmtId="3" fontId="3" fillId="2" borderId="50" xfId="2" applyNumberFormat="1" applyFont="1" applyFill="1" applyBorder="1" applyAlignment="1" applyProtection="1">
      <alignment horizontal="right"/>
      <protection locked="0"/>
    </xf>
    <xf numFmtId="3" fontId="3" fillId="2" borderId="50" xfId="2" applyNumberFormat="1" applyFont="1" applyFill="1" applyBorder="1" applyAlignment="1" applyProtection="1">
      <alignment horizontal="center"/>
      <protection locked="0"/>
    </xf>
    <xf numFmtId="3" fontId="3" fillId="2" borderId="28" xfId="2" applyNumberFormat="1" applyFont="1" applyFill="1" applyBorder="1" applyAlignment="1" applyProtection="1">
      <alignment horizontal="center"/>
      <protection locked="0"/>
    </xf>
    <xf numFmtId="0" fontId="3" fillId="5" borderId="54" xfId="2" applyFont="1" applyFill="1" applyBorder="1" applyAlignment="1">
      <alignment horizontal="left"/>
    </xf>
    <xf numFmtId="0" fontId="3" fillId="5" borderId="45" xfId="2" applyFont="1" applyFill="1" applyBorder="1" applyAlignment="1">
      <alignment horizontal="left"/>
    </xf>
    <xf numFmtId="3" fontId="3" fillId="4" borderId="51" xfId="2" applyNumberFormat="1" applyFont="1" applyFill="1" applyBorder="1" applyAlignment="1">
      <alignment horizontal="center"/>
    </xf>
    <xf numFmtId="3" fontId="3" fillId="4" borderId="52" xfId="2" applyNumberFormat="1" applyFont="1" applyFill="1" applyBorder="1" applyAlignment="1">
      <alignment horizontal="center"/>
    </xf>
    <xf numFmtId="3" fontId="3" fillId="4" borderId="51" xfId="2" applyNumberFormat="1" applyFont="1" applyFill="1" applyBorder="1"/>
    <xf numFmtId="3" fontId="3" fillId="4" borderId="55" xfId="2" applyNumberFormat="1" applyFont="1" applyFill="1" applyBorder="1"/>
    <xf numFmtId="3" fontId="3" fillId="4" borderId="54" xfId="2" applyNumberFormat="1" applyFont="1" applyFill="1" applyBorder="1"/>
    <xf numFmtId="3" fontId="3" fillId="5" borderId="54" xfId="2" applyNumberFormat="1" applyFont="1" applyFill="1" applyBorder="1" applyAlignment="1">
      <alignment horizontal="right"/>
    </xf>
    <xf numFmtId="3" fontId="3" fillId="5" borderId="45" xfId="2" applyNumberFormat="1" applyFont="1" applyFill="1" applyBorder="1" applyAlignment="1">
      <alignment horizontal="right"/>
    </xf>
    <xf numFmtId="3" fontId="3" fillId="5" borderId="52" xfId="2" applyNumberFormat="1" applyFont="1" applyFill="1" applyBorder="1" applyAlignment="1">
      <alignment horizontal="right"/>
    </xf>
    <xf numFmtId="3" fontId="3" fillId="5" borderId="55" xfId="2" applyNumberFormat="1" applyFont="1" applyFill="1" applyBorder="1"/>
    <xf numFmtId="3" fontId="3" fillId="5" borderId="54" xfId="2" applyNumberFormat="1" applyFont="1" applyFill="1" applyBorder="1"/>
    <xf numFmtId="3" fontId="3" fillId="5" borderId="52" xfId="2" applyNumberFormat="1" applyFont="1" applyFill="1" applyBorder="1" applyAlignment="1">
      <alignment horizontal="center"/>
    </xf>
    <xf numFmtId="3" fontId="3" fillId="5" borderId="54" xfId="2" applyNumberFormat="1" applyFont="1" applyFill="1" applyBorder="1" applyAlignment="1">
      <alignment horizontal="center"/>
    </xf>
    <xf numFmtId="3" fontId="3" fillId="5" borderId="56" xfId="2" applyNumberFormat="1" applyFont="1" applyFill="1" applyBorder="1" applyAlignment="1">
      <alignment horizontal="center"/>
    </xf>
    <xf numFmtId="49" fontId="4" fillId="5" borderId="56" xfId="2" applyNumberFormat="1" applyFont="1" applyFill="1" applyBorder="1" applyAlignment="1">
      <alignment horizontal="center" vertical="center"/>
    </xf>
    <xf numFmtId="0" fontId="3" fillId="4" borderId="37" xfId="2" applyFont="1" applyFill="1" applyBorder="1" applyAlignment="1">
      <alignment horizontal="center"/>
    </xf>
    <xf numFmtId="0" fontId="4" fillId="5" borderId="57" xfId="2" applyFont="1" applyFill="1" applyBorder="1" applyAlignment="1">
      <alignment horizontal="left"/>
    </xf>
    <xf numFmtId="0" fontId="4" fillId="5" borderId="58" xfId="2" applyFont="1" applyFill="1" applyBorder="1" applyAlignment="1">
      <alignment horizontal="left"/>
    </xf>
    <xf numFmtId="0" fontId="4" fillId="5" borderId="59" xfId="2" applyFont="1" applyFill="1" applyBorder="1" applyAlignment="1">
      <alignment horizontal="left"/>
    </xf>
    <xf numFmtId="3" fontId="3" fillId="4" borderId="60" xfId="2" applyNumberFormat="1" applyFont="1" applyFill="1" applyBorder="1" applyAlignment="1">
      <alignment horizontal="center"/>
    </xf>
    <xf numFmtId="3" fontId="3" fillId="4" borderId="59" xfId="2" applyNumberFormat="1" applyFont="1" applyFill="1" applyBorder="1" applyAlignment="1">
      <alignment horizontal="center"/>
    </xf>
    <xf numFmtId="3" fontId="3" fillId="4" borderId="61" xfId="2" applyNumberFormat="1" applyFont="1" applyFill="1" applyBorder="1" applyAlignment="1">
      <alignment horizontal="center" wrapText="1"/>
    </xf>
    <xf numFmtId="3" fontId="3" fillId="4" borderId="62" xfId="2" applyNumberFormat="1" applyFont="1" applyFill="1" applyBorder="1" applyAlignment="1">
      <alignment horizontal="center" wrapText="1"/>
    </xf>
    <xf numFmtId="3" fontId="3" fillId="4" borderId="63" xfId="2" applyNumberFormat="1" applyFont="1" applyFill="1" applyBorder="1" applyAlignment="1">
      <alignment horizontal="center" wrapText="1"/>
    </xf>
    <xf numFmtId="3" fontId="3" fillId="4" borderId="63" xfId="2" applyNumberFormat="1" applyFont="1" applyFill="1" applyBorder="1" applyAlignment="1">
      <alignment horizontal="center"/>
    </xf>
    <xf numFmtId="3" fontId="3" fillId="4" borderId="57" xfId="2" applyNumberFormat="1" applyFont="1" applyFill="1" applyBorder="1" applyAlignment="1">
      <alignment horizontal="center"/>
    </xf>
    <xf numFmtId="3" fontId="3" fillId="4" borderId="64" xfId="2" applyNumberFormat="1" applyFont="1" applyFill="1" applyBorder="1" applyAlignment="1">
      <alignment horizontal="center"/>
    </xf>
    <xf numFmtId="3" fontId="3" fillId="5" borderId="65" xfId="2" applyNumberFormat="1" applyFont="1" applyFill="1" applyBorder="1" applyAlignment="1">
      <alignment horizontal="center"/>
    </xf>
    <xf numFmtId="49" fontId="4" fillId="5" borderId="65" xfId="2" quotePrefix="1" applyNumberFormat="1" applyFont="1" applyFill="1" applyBorder="1" applyAlignment="1">
      <alignment horizontal="center" vertical="center"/>
    </xf>
    <xf numFmtId="0" fontId="3" fillId="4" borderId="33" xfId="2" applyFont="1" applyFill="1" applyBorder="1"/>
    <xf numFmtId="0" fontId="3" fillId="5" borderId="40" xfId="2" applyFont="1" applyFill="1" applyBorder="1" applyAlignment="1">
      <alignment horizontal="left" wrapText="1"/>
    </xf>
    <xf numFmtId="0" fontId="3" fillId="5" borderId="10" xfId="2" applyFont="1" applyFill="1" applyBorder="1" applyAlignment="1">
      <alignment horizontal="left" wrapText="1"/>
    </xf>
    <xf numFmtId="0" fontId="3" fillId="5" borderId="11" xfId="2" applyFont="1" applyFill="1" applyBorder="1" applyAlignment="1">
      <alignment horizontal="left" wrapText="1"/>
    </xf>
    <xf numFmtId="3" fontId="3" fillId="4" borderId="41" xfId="2" applyNumberFormat="1" applyFont="1" applyFill="1" applyBorder="1" applyAlignment="1">
      <alignment horizontal="right"/>
    </xf>
    <xf numFmtId="3" fontId="3" fillId="4" borderId="43" xfId="2" applyNumberFormat="1" applyFont="1" applyFill="1" applyBorder="1" applyAlignment="1">
      <alignment horizontal="right"/>
    </xf>
    <xf numFmtId="3" fontId="3" fillId="4" borderId="39" xfId="2" applyNumberFormat="1" applyFont="1" applyFill="1" applyBorder="1" applyAlignment="1">
      <alignment horizontal="right"/>
    </xf>
    <xf numFmtId="3" fontId="3" fillId="4" borderId="28" xfId="2" applyNumberFormat="1" applyFont="1" applyFill="1" applyBorder="1" applyAlignment="1">
      <alignment horizontal="right"/>
    </xf>
    <xf numFmtId="3" fontId="3" fillId="2" borderId="43" xfId="2" applyNumberFormat="1" applyFont="1" applyFill="1" applyBorder="1" applyAlignment="1" applyProtection="1">
      <alignment horizontal="center"/>
      <protection locked="0"/>
    </xf>
    <xf numFmtId="3" fontId="3" fillId="2" borderId="39" xfId="2" applyNumberFormat="1" applyFont="1" applyFill="1" applyBorder="1" applyAlignment="1" applyProtection="1">
      <alignment horizontal="center"/>
      <protection locked="0"/>
    </xf>
    <xf numFmtId="3" fontId="3" fillId="2" borderId="42" xfId="2" applyNumberFormat="1" applyFont="1" applyFill="1" applyBorder="1" applyAlignment="1" applyProtection="1">
      <alignment horizontal="center"/>
      <protection locked="0"/>
    </xf>
    <xf numFmtId="3" fontId="3" fillId="5" borderId="24" xfId="2" applyNumberFormat="1" applyFont="1" applyFill="1" applyBorder="1" applyAlignment="1">
      <alignment horizontal="center"/>
    </xf>
    <xf numFmtId="0" fontId="3" fillId="4" borderId="45" xfId="2" applyFont="1" applyFill="1" applyBorder="1" applyAlignment="1">
      <alignment horizontal="left" wrapText="1"/>
    </xf>
    <xf numFmtId="0" fontId="3" fillId="4" borderId="46" xfId="2" applyFont="1" applyFill="1" applyBorder="1" applyAlignment="1">
      <alignment horizontal="left" wrapText="1"/>
    </xf>
    <xf numFmtId="0" fontId="3" fillId="4" borderId="47" xfId="2" applyFont="1" applyFill="1" applyBorder="1" applyAlignment="1">
      <alignment horizontal="left" wrapText="1"/>
    </xf>
    <xf numFmtId="3" fontId="3" fillId="4" borderId="51" xfId="2" applyNumberFormat="1" applyFont="1" applyFill="1" applyBorder="1" applyAlignment="1">
      <alignment horizontal="right"/>
    </xf>
    <xf numFmtId="3" fontId="3" fillId="4" borderId="55" xfId="2" applyNumberFormat="1" applyFont="1" applyFill="1" applyBorder="1" applyAlignment="1">
      <alignment horizontal="right"/>
    </xf>
    <xf numFmtId="3" fontId="3" fillId="4" borderId="54" xfId="2" applyNumberFormat="1" applyFont="1" applyFill="1" applyBorder="1" applyAlignment="1">
      <alignment horizontal="right"/>
    </xf>
    <xf numFmtId="3" fontId="3" fillId="4" borderId="17" xfId="2" applyNumberFormat="1" applyFont="1" applyFill="1" applyBorder="1" applyAlignment="1">
      <alignment horizontal="right"/>
    </xf>
    <xf numFmtId="3" fontId="3" fillId="2" borderId="17" xfId="2" applyNumberFormat="1" applyFont="1" applyFill="1" applyBorder="1" applyAlignment="1" applyProtection="1">
      <alignment horizontal="right"/>
      <protection locked="0"/>
    </xf>
    <xf numFmtId="3" fontId="3" fillId="2" borderId="16" xfId="2" applyNumberFormat="1" applyFont="1" applyFill="1" applyBorder="1" applyAlignment="1" applyProtection="1">
      <alignment horizontal="right"/>
      <protection locked="0"/>
    </xf>
    <xf numFmtId="3" fontId="3" fillId="2" borderId="34" xfId="2" applyNumberFormat="1" applyFont="1" applyFill="1" applyBorder="1" applyAlignment="1" applyProtection="1">
      <alignment horizontal="right"/>
      <protection locked="0"/>
    </xf>
    <xf numFmtId="3" fontId="3" fillId="2" borderId="55" xfId="2" applyNumberFormat="1" applyFont="1" applyFill="1" applyBorder="1" applyAlignment="1" applyProtection="1">
      <alignment horizontal="center"/>
      <protection locked="0"/>
    </xf>
    <xf numFmtId="3" fontId="3" fillId="2" borderId="54" xfId="2" applyNumberFormat="1" applyFont="1" applyFill="1" applyBorder="1" applyAlignment="1" applyProtection="1">
      <alignment horizontal="center"/>
      <protection locked="0"/>
    </xf>
    <xf numFmtId="3" fontId="3" fillId="2" borderId="17" xfId="2" applyNumberFormat="1" applyFont="1" applyFill="1" applyBorder="1" applyAlignment="1" applyProtection="1">
      <alignment horizontal="center"/>
      <protection locked="0"/>
    </xf>
    <xf numFmtId="3" fontId="3" fillId="2" borderId="17" xfId="2" applyNumberFormat="1" applyFont="1" applyFill="1" applyBorder="1" applyProtection="1">
      <protection locked="0"/>
    </xf>
    <xf numFmtId="3" fontId="3" fillId="2" borderId="34" xfId="2" applyNumberFormat="1" applyFont="1" applyFill="1" applyBorder="1" applyAlignment="1" applyProtection="1">
      <alignment horizontal="center"/>
      <protection locked="0"/>
    </xf>
    <xf numFmtId="3" fontId="3" fillId="5" borderId="13" xfId="2" applyNumberFormat="1" applyFont="1" applyFill="1" applyBorder="1" applyAlignment="1">
      <alignment horizontal="center"/>
    </xf>
    <xf numFmtId="49" fontId="4" fillId="5" borderId="23" xfId="2" applyNumberFormat="1" applyFont="1" applyFill="1" applyBorder="1" applyAlignment="1">
      <alignment horizontal="center" vertical="center"/>
    </xf>
    <xf numFmtId="0" fontId="3" fillId="4" borderId="37" xfId="2" applyFont="1" applyFill="1" applyBorder="1"/>
    <xf numFmtId="0" fontId="4" fillId="4" borderId="57" xfId="2" applyFont="1" applyFill="1" applyBorder="1" applyAlignment="1">
      <alignment horizontal="left" wrapText="1"/>
    </xf>
    <xf numFmtId="0" fontId="4" fillId="4" borderId="58" xfId="2" applyFont="1" applyFill="1" applyBorder="1" applyAlignment="1">
      <alignment horizontal="left" wrapText="1"/>
    </xf>
    <xf numFmtId="0" fontId="4" fillId="4" borderId="59" xfId="2" applyFont="1" applyFill="1" applyBorder="1" applyAlignment="1">
      <alignment horizontal="left" wrapText="1"/>
    </xf>
    <xf numFmtId="3" fontId="3" fillId="4" borderId="61" xfId="2" applyNumberFormat="1" applyFont="1" applyFill="1" applyBorder="1" applyAlignment="1">
      <alignment horizontal="center"/>
    </xf>
    <xf numFmtId="3" fontId="3" fillId="4" borderId="62" xfId="2" applyNumberFormat="1" applyFont="1" applyFill="1" applyBorder="1" applyAlignment="1">
      <alignment horizontal="center"/>
    </xf>
    <xf numFmtId="3" fontId="3" fillId="4" borderId="31" xfId="2" applyNumberFormat="1" applyFont="1" applyFill="1" applyBorder="1" applyAlignment="1">
      <alignment horizontal="center"/>
    </xf>
    <xf numFmtId="3" fontId="3" fillId="4" borderId="18" xfId="2" applyNumberFormat="1" applyFont="1" applyFill="1" applyBorder="1" applyAlignment="1">
      <alignment horizontal="center"/>
    </xf>
    <xf numFmtId="3" fontId="3" fillId="4" borderId="32" xfId="2" applyNumberFormat="1" applyFont="1" applyFill="1" applyBorder="1" applyAlignment="1">
      <alignment horizontal="center"/>
    </xf>
    <xf numFmtId="3" fontId="3" fillId="5" borderId="60" xfId="2" applyNumberFormat="1" applyFont="1" applyFill="1" applyBorder="1" applyAlignment="1">
      <alignment horizontal="center"/>
    </xf>
    <xf numFmtId="0" fontId="3" fillId="4" borderId="38" xfId="2" applyFont="1" applyFill="1" applyBorder="1"/>
    <xf numFmtId="0" fontId="3" fillId="4" borderId="10" xfId="2" applyFont="1" applyFill="1" applyBorder="1" applyAlignment="1">
      <alignment horizontal="left"/>
    </xf>
    <xf numFmtId="0" fontId="3" fillId="4" borderId="11" xfId="2" applyFont="1" applyFill="1" applyBorder="1" applyAlignment="1">
      <alignment horizontal="left"/>
    </xf>
    <xf numFmtId="3" fontId="3" fillId="4" borderId="9" xfId="2" applyNumberFormat="1" applyFont="1" applyFill="1" applyBorder="1" applyAlignment="1">
      <alignment horizontal="center"/>
    </xf>
    <xf numFmtId="3" fontId="3" fillId="4" borderId="11" xfId="2" applyNumberFormat="1" applyFont="1" applyFill="1" applyBorder="1" applyAlignment="1">
      <alignment horizontal="center"/>
    </xf>
    <xf numFmtId="49" fontId="3" fillId="4" borderId="39" xfId="2" applyNumberFormat="1" applyFont="1" applyFill="1" applyBorder="1" applyAlignment="1">
      <alignment horizontal="center"/>
    </xf>
    <xf numFmtId="3" fontId="3" fillId="2" borderId="39" xfId="2" applyNumberFormat="1" applyFont="1" applyFill="1" applyBorder="1" applyAlignment="1" applyProtection="1">
      <alignment horizontal="right"/>
      <protection locked="0"/>
    </xf>
    <xf numFmtId="3" fontId="3" fillId="4" borderId="66" xfId="2" applyNumberFormat="1" applyFont="1" applyFill="1" applyBorder="1" applyAlignment="1">
      <alignment horizontal="center" vertical="center"/>
    </xf>
    <xf numFmtId="3" fontId="3" fillId="4" borderId="67" xfId="2" applyNumberFormat="1" applyFont="1" applyFill="1" applyBorder="1" applyAlignment="1">
      <alignment horizontal="center" vertical="center"/>
    </xf>
    <xf numFmtId="3" fontId="3" fillId="2" borderId="39" xfId="2" applyNumberFormat="1" applyFont="1" applyFill="1" applyBorder="1" applyProtection="1">
      <protection locked="0"/>
    </xf>
    <xf numFmtId="3" fontId="3" fillId="5" borderId="9" xfId="2" applyNumberFormat="1" applyFont="1" applyFill="1" applyBorder="1" applyAlignment="1">
      <alignment horizontal="center"/>
    </xf>
    <xf numFmtId="0" fontId="3" fillId="4" borderId="46" xfId="2" applyFont="1" applyFill="1" applyBorder="1" applyAlignment="1">
      <alignment horizontal="left"/>
    </xf>
    <xf numFmtId="0" fontId="3" fillId="4" borderId="47" xfId="2" applyFont="1" applyFill="1" applyBorder="1" applyAlignment="1">
      <alignment horizontal="left"/>
    </xf>
    <xf numFmtId="3" fontId="3" fillId="4" borderId="51" xfId="2" applyNumberFormat="1" applyFont="1" applyFill="1" applyBorder="1" applyAlignment="1">
      <alignment horizontal="center"/>
    </xf>
    <xf numFmtId="3" fontId="3" fillId="4" borderId="55" xfId="2" applyNumberFormat="1" applyFont="1" applyFill="1" applyBorder="1" applyAlignment="1">
      <alignment horizontal="center"/>
    </xf>
    <xf numFmtId="3" fontId="3" fillId="4" borderId="54" xfId="2" applyNumberFormat="1" applyFont="1" applyFill="1" applyBorder="1" applyAlignment="1">
      <alignment horizontal="center"/>
    </xf>
    <xf numFmtId="3" fontId="3" fillId="4" borderId="54" xfId="2" applyNumberFormat="1" applyFont="1" applyFill="1" applyBorder="1" applyAlignment="1">
      <alignment horizontal="center" vertical="center"/>
    </xf>
    <xf numFmtId="3" fontId="3" fillId="5" borderId="48" xfId="2" applyNumberFormat="1" applyFont="1" applyFill="1" applyBorder="1" applyAlignment="1">
      <alignment horizontal="center"/>
    </xf>
    <xf numFmtId="0" fontId="3" fillId="4" borderId="0" xfId="2" applyFont="1" applyFill="1" applyAlignment="1">
      <alignment horizontal="left"/>
    </xf>
    <xf numFmtId="0" fontId="3" fillId="4" borderId="14" xfId="2" applyFont="1" applyFill="1" applyBorder="1" applyAlignment="1">
      <alignment horizontal="left"/>
    </xf>
    <xf numFmtId="3" fontId="3" fillId="4" borderId="33" xfId="2" applyNumberFormat="1" applyFont="1" applyFill="1" applyBorder="1" applyAlignment="1">
      <alignment horizontal="right"/>
    </xf>
    <xf numFmtId="3" fontId="3" fillId="4" borderId="15" xfId="2" applyNumberFormat="1" applyFont="1" applyFill="1" applyBorder="1" applyAlignment="1">
      <alignment horizontal="right"/>
    </xf>
    <xf numFmtId="3" fontId="3" fillId="2" borderId="15" xfId="2" applyNumberFormat="1" applyFont="1" applyFill="1" applyBorder="1" applyAlignment="1" applyProtection="1">
      <alignment horizontal="center"/>
      <protection locked="0"/>
    </xf>
    <xf numFmtId="49" fontId="4" fillId="5" borderId="23" xfId="2" quotePrefix="1" applyNumberFormat="1" applyFont="1" applyFill="1" applyBorder="1" applyAlignment="1">
      <alignment horizontal="center" vertical="center"/>
    </xf>
    <xf numFmtId="0" fontId="3" fillId="4" borderId="68" xfId="2" applyFont="1" applyFill="1" applyBorder="1"/>
    <xf numFmtId="0" fontId="3" fillId="4" borderId="69" xfId="2" applyFont="1" applyFill="1" applyBorder="1" applyAlignment="1">
      <alignment horizontal="left"/>
    </xf>
    <xf numFmtId="0" fontId="3" fillId="4" borderId="70" xfId="2" applyFont="1" applyFill="1" applyBorder="1" applyAlignment="1">
      <alignment horizontal="left"/>
    </xf>
    <xf numFmtId="0" fontId="3" fillId="4" borderId="71" xfId="2" applyFont="1" applyFill="1" applyBorder="1" applyAlignment="1">
      <alignment horizontal="left"/>
    </xf>
    <xf numFmtId="3" fontId="3" fillId="4" borderId="72" xfId="2" applyNumberFormat="1" applyFont="1" applyFill="1" applyBorder="1" applyAlignment="1">
      <alignment horizontal="center"/>
    </xf>
    <xf numFmtId="3" fontId="3" fillId="4" borderId="71" xfId="2" applyNumberFormat="1" applyFont="1" applyFill="1" applyBorder="1" applyAlignment="1">
      <alignment horizontal="center"/>
    </xf>
    <xf numFmtId="164" fontId="3" fillId="4" borderId="68" xfId="1" applyNumberFormat="1" applyFont="1" applyFill="1" applyBorder="1" applyAlignment="1">
      <alignment horizontal="center"/>
    </xf>
    <xf numFmtId="164" fontId="3" fillId="4" borderId="73" xfId="1" applyNumberFormat="1" applyFont="1" applyFill="1" applyBorder="1" applyAlignment="1">
      <alignment horizontal="center"/>
    </xf>
    <xf numFmtId="164" fontId="3" fillId="4" borderId="74" xfId="1" applyNumberFormat="1" applyFont="1" applyFill="1" applyBorder="1" applyAlignment="1">
      <alignment horizontal="center"/>
    </xf>
    <xf numFmtId="164" fontId="3" fillId="4" borderId="69" xfId="1" applyNumberFormat="1" applyFont="1" applyFill="1" applyBorder="1" applyAlignment="1">
      <alignment horizontal="center"/>
    </xf>
    <xf numFmtId="164" fontId="3" fillId="4" borderId="75" xfId="1" applyNumberFormat="1" applyFont="1" applyFill="1" applyBorder="1" applyAlignment="1">
      <alignment horizontal="center"/>
    </xf>
    <xf numFmtId="3" fontId="3" fillId="5" borderId="72" xfId="2" applyNumberFormat="1" applyFont="1" applyFill="1" applyBorder="1" applyAlignment="1">
      <alignment horizontal="center"/>
    </xf>
    <xf numFmtId="49" fontId="4" fillId="5" borderId="76" xfId="2" quotePrefix="1" applyNumberFormat="1" applyFont="1" applyFill="1" applyBorder="1" applyAlignment="1">
      <alignment horizontal="center" vertical="center"/>
    </xf>
    <xf numFmtId="0" fontId="3" fillId="2" borderId="0" xfId="2" applyFont="1" applyFill="1"/>
    <xf numFmtId="0" fontId="3" fillId="3" borderId="0" xfId="2" applyFont="1" applyFill="1"/>
    <xf numFmtId="0" fontId="3" fillId="0" borderId="0" xfId="2" applyFont="1"/>
    <xf numFmtId="0" fontId="4" fillId="4" borderId="8" xfId="2" applyFont="1" applyFill="1" applyBorder="1" applyAlignment="1">
      <alignment horizontal="center" vertical="center"/>
    </xf>
    <xf numFmtId="0" fontId="3" fillId="4" borderId="9"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11" xfId="2" applyFont="1" applyFill="1" applyBorder="1" applyAlignment="1">
      <alignment horizontal="center" vertical="center" wrapText="1"/>
    </xf>
    <xf numFmtId="0" fontId="3" fillId="2" borderId="9" xfId="2" applyFont="1" applyFill="1" applyBorder="1" applyAlignment="1" applyProtection="1">
      <alignment horizontal="center" vertical="center" wrapText="1"/>
      <protection locked="0"/>
    </xf>
    <xf numFmtId="0" fontId="3" fillId="2" borderId="10" xfId="2" applyFont="1" applyFill="1" applyBorder="1" applyAlignment="1" applyProtection="1">
      <alignment horizontal="center" vertical="center" wrapText="1"/>
      <protection locked="0"/>
    </xf>
    <xf numFmtId="0" fontId="3" fillId="2" borderId="11" xfId="2" applyFont="1" applyFill="1" applyBorder="1" applyAlignment="1" applyProtection="1">
      <alignment horizontal="center" vertical="center" wrapText="1"/>
      <protection locked="0"/>
    </xf>
    <xf numFmtId="0" fontId="4" fillId="4" borderId="14" xfId="2" applyFont="1" applyFill="1" applyBorder="1" applyAlignment="1">
      <alignment horizontal="center" vertical="center"/>
    </xf>
    <xf numFmtId="0" fontId="3" fillId="4" borderId="13"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15" xfId="2" applyFont="1" applyFill="1" applyBorder="1" applyAlignment="1">
      <alignment horizontal="center" vertical="center" wrapText="1"/>
    </xf>
    <xf numFmtId="0" fontId="3" fillId="4" borderId="16" xfId="2" applyFont="1" applyFill="1" applyBorder="1" applyAlignment="1">
      <alignment horizontal="center" vertical="center" wrapText="1"/>
    </xf>
    <xf numFmtId="0" fontId="3" fillId="4" borderId="17" xfId="2" applyFont="1" applyFill="1" applyBorder="1" applyAlignment="1">
      <alignment horizontal="center" vertical="center" wrapText="1"/>
    </xf>
    <xf numFmtId="0" fontId="3" fillId="4" borderId="18" xfId="2" applyFont="1" applyFill="1" applyBorder="1" applyAlignment="1">
      <alignment horizontal="center" vertical="center" wrapText="1"/>
    </xf>
    <xf numFmtId="0" fontId="3" fillId="4" borderId="19" xfId="2" applyFont="1" applyFill="1" applyBorder="1" applyAlignment="1">
      <alignment horizontal="center" vertical="center" wrapText="1"/>
    </xf>
    <xf numFmtId="0" fontId="3" fillId="4" borderId="34" xfId="2" applyFont="1" applyFill="1" applyBorder="1" applyAlignment="1">
      <alignment horizontal="center" vertical="center" wrapText="1"/>
    </xf>
    <xf numFmtId="0" fontId="3" fillId="4" borderId="14" xfId="2" applyFont="1" applyFill="1" applyBorder="1" applyAlignment="1">
      <alignment horizontal="center" vertical="center" wrapText="1"/>
    </xf>
    <xf numFmtId="0" fontId="3" fillId="4" borderId="24" xfId="2" applyFont="1" applyFill="1" applyBorder="1" applyAlignment="1">
      <alignment horizontal="center" vertical="center" wrapText="1"/>
    </xf>
    <xf numFmtId="0" fontId="3" fillId="4" borderId="25" xfId="2" applyFont="1" applyFill="1" applyBorder="1" applyAlignment="1">
      <alignment horizontal="center" vertical="center" wrapText="1"/>
    </xf>
    <xf numFmtId="0" fontId="3" fillId="4" borderId="26" xfId="2" applyFont="1" applyFill="1" applyBorder="1" applyAlignment="1">
      <alignment horizontal="center" vertical="center" wrapText="1"/>
    </xf>
    <xf numFmtId="0" fontId="3" fillId="4" borderId="27" xfId="2" applyFont="1" applyFill="1" applyBorder="1" applyAlignment="1">
      <alignment horizontal="center" vertical="center" wrapText="1"/>
    </xf>
    <xf numFmtId="0" fontId="3" fillId="4" borderId="28" xfId="2" applyFont="1" applyFill="1" applyBorder="1" applyAlignment="1">
      <alignment horizontal="center" vertical="center" wrapText="1"/>
    </xf>
    <xf numFmtId="0" fontId="3" fillId="4" borderId="29" xfId="2" applyFont="1" applyFill="1" applyBorder="1" applyAlignment="1">
      <alignment horizontal="center" vertical="center" wrapText="1"/>
    </xf>
    <xf numFmtId="0" fontId="3" fillId="4" borderId="50" xfId="2" applyFont="1" applyFill="1" applyBorder="1" applyAlignment="1">
      <alignment horizontal="center" vertical="center" wrapText="1"/>
    </xf>
    <xf numFmtId="0" fontId="3" fillId="4" borderId="22" xfId="2" applyFont="1" applyFill="1" applyBorder="1" applyAlignment="1">
      <alignment horizontal="center" vertical="center" wrapText="1"/>
    </xf>
    <xf numFmtId="0" fontId="3" fillId="4" borderId="31" xfId="2" applyFont="1" applyFill="1" applyBorder="1" applyAlignment="1">
      <alignment horizontal="center" vertical="center" wrapText="1"/>
    </xf>
    <xf numFmtId="0" fontId="3" fillId="2" borderId="31" xfId="2" applyFont="1" applyFill="1" applyBorder="1" applyAlignment="1" applyProtection="1">
      <alignment horizontal="center" vertical="center" wrapText="1"/>
      <protection locked="0"/>
    </xf>
    <xf numFmtId="0" fontId="3" fillId="4" borderId="31" xfId="2" applyFont="1" applyFill="1" applyBorder="1" applyAlignment="1">
      <alignment horizontal="center" wrapText="1"/>
    </xf>
    <xf numFmtId="0" fontId="3" fillId="2" borderId="18" xfId="2" applyFont="1" applyFill="1" applyBorder="1" applyAlignment="1" applyProtection="1">
      <alignment horizontal="center" vertical="center" wrapText="1"/>
      <protection locked="0"/>
    </xf>
    <xf numFmtId="0" fontId="3" fillId="4" borderId="30" xfId="2" applyFont="1" applyFill="1" applyBorder="1" applyAlignment="1">
      <alignment horizontal="center" vertical="center" wrapText="1"/>
    </xf>
    <xf numFmtId="0" fontId="3" fillId="2" borderId="32" xfId="2" applyFont="1" applyFill="1" applyBorder="1" applyAlignment="1" applyProtection="1">
      <alignment horizontal="center" vertical="center" wrapText="1"/>
      <protection locked="0"/>
    </xf>
    <xf numFmtId="0" fontId="3" fillId="2" borderId="17" xfId="2" applyFont="1" applyFill="1" applyBorder="1" applyAlignment="1" applyProtection="1">
      <alignment horizontal="center" vertical="center" wrapText="1"/>
      <protection locked="0"/>
    </xf>
    <xf numFmtId="0" fontId="3" fillId="4" borderId="17" xfId="2" applyFont="1" applyFill="1" applyBorder="1" applyAlignment="1">
      <alignment horizontal="center" wrapText="1"/>
    </xf>
    <xf numFmtId="0" fontId="3" fillId="2" borderId="16" xfId="2" applyFont="1" applyFill="1" applyBorder="1" applyAlignment="1" applyProtection="1">
      <alignment horizontal="center" vertical="center" wrapText="1"/>
      <protection locked="0"/>
    </xf>
    <xf numFmtId="0" fontId="3" fillId="4" borderId="33" xfId="2" applyFont="1" applyFill="1" applyBorder="1" applyAlignment="1">
      <alignment horizontal="center" vertical="center" wrapText="1"/>
    </xf>
    <xf numFmtId="0" fontId="3" fillId="2" borderId="34" xfId="2" applyFont="1" applyFill="1" applyBorder="1" applyAlignment="1" applyProtection="1">
      <alignment horizontal="center" vertical="center" wrapText="1"/>
      <protection locked="0"/>
    </xf>
    <xf numFmtId="0" fontId="4" fillId="5" borderId="77" xfId="2" applyFont="1" applyFill="1" applyBorder="1" applyAlignment="1">
      <alignment horizontal="center" vertical="center"/>
    </xf>
    <xf numFmtId="0" fontId="3" fillId="5" borderId="10" xfId="2" applyFont="1" applyFill="1" applyBorder="1" applyAlignment="1">
      <alignment horizontal="left"/>
    </xf>
    <xf numFmtId="0" fontId="3" fillId="5" borderId="11" xfId="2" applyFont="1" applyFill="1" applyBorder="1" applyAlignment="1">
      <alignment horizontal="left"/>
    </xf>
    <xf numFmtId="0" fontId="3" fillId="4" borderId="54" xfId="2" applyFont="1" applyFill="1" applyBorder="1" applyAlignment="1">
      <alignment horizontal="left"/>
    </xf>
    <xf numFmtId="0" fontId="3" fillId="4" borderId="45" xfId="2" applyFont="1" applyFill="1" applyBorder="1" applyAlignment="1">
      <alignment horizontal="left"/>
    </xf>
    <xf numFmtId="3" fontId="3" fillId="2" borderId="54" xfId="2" applyNumberFormat="1" applyFont="1" applyFill="1" applyBorder="1" applyAlignment="1" applyProtection="1">
      <alignment horizontal="right"/>
      <protection locked="0"/>
    </xf>
    <xf numFmtId="3" fontId="3" fillId="2" borderId="45" xfId="2" applyNumberFormat="1" applyFont="1" applyFill="1" applyBorder="1" applyAlignment="1" applyProtection="1">
      <alignment horizontal="right"/>
      <protection locked="0"/>
    </xf>
    <xf numFmtId="3" fontId="3" fillId="2" borderId="52" xfId="2" applyNumberFormat="1" applyFont="1" applyFill="1" applyBorder="1" applyAlignment="1" applyProtection="1">
      <alignment horizontal="right"/>
      <protection locked="0"/>
    </xf>
    <xf numFmtId="3" fontId="3" fillId="2" borderId="55" xfId="2" applyNumberFormat="1" applyFont="1" applyFill="1" applyBorder="1" applyProtection="1">
      <protection locked="0"/>
    </xf>
    <xf numFmtId="3" fontId="3" fillId="2" borderId="54" xfId="2" applyNumberFormat="1" applyFont="1" applyFill="1" applyBorder="1" applyProtection="1">
      <protection locked="0"/>
    </xf>
    <xf numFmtId="3" fontId="3" fillId="2" borderId="52" xfId="2" applyNumberFormat="1" applyFont="1" applyFill="1" applyBorder="1" applyAlignment="1" applyProtection="1">
      <alignment horizontal="center"/>
      <protection locked="0"/>
    </xf>
    <xf numFmtId="3" fontId="3" fillId="3" borderId="56" xfId="2" applyNumberFormat="1" applyFont="1" applyFill="1" applyBorder="1" applyAlignment="1" applyProtection="1">
      <alignment horizontal="center"/>
      <protection locked="0"/>
    </xf>
    <xf numFmtId="0" fontId="4" fillId="4" borderId="57" xfId="2" applyFont="1" applyFill="1" applyBorder="1" applyAlignment="1">
      <alignment horizontal="left"/>
    </xf>
    <xf numFmtId="0" fontId="4" fillId="4" borderId="58" xfId="2" applyFont="1" applyFill="1" applyBorder="1" applyAlignment="1">
      <alignment horizontal="left"/>
    </xf>
    <xf numFmtId="0" fontId="4" fillId="4" borderId="59" xfId="2" applyFont="1" applyFill="1" applyBorder="1" applyAlignment="1">
      <alignment horizontal="left"/>
    </xf>
    <xf numFmtId="0" fontId="3" fillId="4" borderId="40" xfId="2" applyFont="1" applyFill="1" applyBorder="1" applyAlignment="1">
      <alignment horizontal="left" wrapText="1"/>
    </xf>
    <xf numFmtId="0" fontId="3" fillId="4" borderId="10" xfId="2" applyFont="1" applyFill="1" applyBorder="1" applyAlignment="1">
      <alignment horizontal="left" wrapText="1"/>
    </xf>
    <xf numFmtId="0" fontId="3" fillId="4" borderId="11" xfId="2" applyFont="1" applyFill="1" applyBorder="1" applyAlignment="1">
      <alignment horizontal="left" wrapText="1"/>
    </xf>
    <xf numFmtId="3" fontId="3" fillId="4" borderId="67" xfId="2" applyNumberFormat="1" applyFont="1" applyFill="1" applyBorder="1" applyAlignment="1" applyProtection="1">
      <alignment horizontal="center" vertical="center"/>
      <protection locked="0"/>
    </xf>
    <xf numFmtId="3" fontId="3" fillId="2" borderId="32" xfId="2" applyNumberFormat="1" applyFont="1" applyFill="1" applyBorder="1" applyAlignment="1" applyProtection="1">
      <alignment horizontal="center"/>
      <protection locked="0"/>
    </xf>
    <xf numFmtId="0" fontId="3" fillId="2" borderId="0" xfId="2" applyFont="1" applyFill="1" applyAlignment="1">
      <alignment horizontal="left" vertical="center" wrapText="1"/>
    </xf>
    <xf numFmtId="0" fontId="3" fillId="2" borderId="0" xfId="2" applyFont="1" applyFill="1" applyAlignment="1">
      <alignment horizontal="left" vertical="top" wrapText="1"/>
    </xf>
    <xf numFmtId="1" fontId="3" fillId="2" borderId="0" xfId="2" applyNumberFormat="1" applyFont="1" applyFill="1"/>
    <xf numFmtId="1" fontId="3" fillId="2" borderId="0" xfId="2" quotePrefix="1" applyNumberFormat="1" applyFont="1" applyFill="1"/>
    <xf numFmtId="0" fontId="3" fillId="2" borderId="0" xfId="2" applyFont="1" applyFill="1" applyAlignment="1">
      <alignment horizontal="left" wrapText="1"/>
    </xf>
    <xf numFmtId="1" fontId="3" fillId="2" borderId="0" xfId="2" applyNumberFormat="1" applyFont="1" applyFill="1" applyAlignment="1">
      <alignment horizontal="left" wrapText="1"/>
    </xf>
    <xf numFmtId="1" fontId="3" fillId="2" borderId="0" xfId="2" quotePrefix="1" applyNumberFormat="1" applyFont="1" applyFill="1" applyAlignment="1">
      <alignment horizontal="left" wrapText="1"/>
    </xf>
    <xf numFmtId="0" fontId="3" fillId="2" borderId="0" xfId="2" applyFont="1" applyFill="1" applyAlignment="1">
      <alignment horizontal="center" wrapText="1"/>
    </xf>
    <xf numFmtId="1" fontId="3" fillId="2" borderId="0" xfId="2" applyNumberFormat="1" applyFont="1" applyFill="1" applyAlignment="1">
      <alignment horizontal="center" wrapText="1"/>
    </xf>
    <xf numFmtId="0" fontId="3" fillId="2" borderId="0" xfId="2" applyFont="1" applyFill="1" applyAlignment="1">
      <alignment horizontal="center" wrapText="1"/>
    </xf>
  </cellXfs>
  <cellStyles count="3">
    <cellStyle name="Įprastas" xfId="0" builtinId="0"/>
    <cellStyle name="Normal 2" xfId="2"/>
    <cellStyle name="Procenta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imondasA\AppData\Local\Microsoft\Windows\INetCache\Content.Outlook\PQEI0F8U\Metinis%20ataskaitu%20rinkinys%20(silumos%20sektori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 15"/>
      <sheetName val="Forma 1"/>
      <sheetName val="Forma 2"/>
      <sheetName val="Forma 3"/>
      <sheetName val="Forma 4"/>
      <sheetName val="Forma 5"/>
      <sheetName val="Forma 6"/>
      <sheetName val="Forma 8"/>
      <sheetName val="Forma 7"/>
      <sheetName val="Forma 9"/>
      <sheetName val="Forma 10"/>
      <sheetName val="Forma 11"/>
      <sheetName val="Forma 12"/>
      <sheetName val="Forma 13"/>
      <sheetName val="Instrukcija"/>
      <sheetName val="Lapas1"/>
    </sheetNames>
    <sheetDataSet>
      <sheetData sheetId="0"/>
      <sheetData sheetId="1"/>
      <sheetData sheetId="2">
        <row r="167">
          <cell r="M167">
            <v>253080.80665566938</v>
          </cell>
        </row>
      </sheetData>
      <sheetData sheetId="3"/>
      <sheetData sheetId="4"/>
      <sheetData sheetId="5"/>
      <sheetData sheetId="6"/>
      <sheetData sheetId="7"/>
      <sheetData sheetId="8"/>
      <sheetData sheetId="9">
        <row r="9">
          <cell r="AE9" t="str">
            <v>CŠT sistema 1</v>
          </cell>
          <cell r="AW9" t="str">
            <v>CŠT sistema 2</v>
          </cell>
          <cell r="BO9" t="str">
            <v>CŠT sistema 3</v>
          </cell>
          <cell r="CG9" t="str">
            <v>CŠT sistema 4</v>
          </cell>
          <cell r="CY9" t="str">
            <v>CŠT sistema 5</v>
          </cell>
          <cell r="DQ9" t="str">
            <v>CŠT sistema 6</v>
          </cell>
          <cell r="EI9" t="str">
            <v>CŠT sistema 7</v>
          </cell>
        </row>
        <row r="13">
          <cell r="L13" t="str">
            <v xml:space="preserve">... paslauga (produktas) </v>
          </cell>
          <cell r="O13" t="str">
            <v xml:space="preserve">... paslauga (produktas) </v>
          </cell>
          <cell r="P13" t="str">
            <v xml:space="preserve">... paslauga (produktas) </v>
          </cell>
          <cell r="T13" t="str">
            <v xml:space="preserve">... paslauga (produktas) </v>
          </cell>
          <cell r="U13" t="str">
            <v xml:space="preserve">... paslauga (produktas) </v>
          </cell>
          <cell r="X13" t="str">
            <v xml:space="preserve">... paslauga (produktas) </v>
          </cell>
          <cell r="Y13" t="str">
            <v xml:space="preserve">... paslauga (produktas) </v>
          </cell>
          <cell r="AB13" t="str">
            <v xml:space="preserve">... paslauga (produktas) </v>
          </cell>
          <cell r="AD13" t="str">
            <v xml:space="preserve">... paslauga (produktas) </v>
          </cell>
          <cell r="AI13" t="str">
            <v xml:space="preserve">... paslauga (produktas) </v>
          </cell>
          <cell r="AL13" t="str">
            <v xml:space="preserve">... paslauga (produktas) </v>
          </cell>
          <cell r="AM13" t="str">
            <v xml:space="preserve">... paslauga (produktas) </v>
          </cell>
          <cell r="AQ13" t="str">
            <v xml:space="preserve">... paslauga (produktas) </v>
          </cell>
          <cell r="AR13" t="str">
            <v xml:space="preserve">... paslauga (produktas) </v>
          </cell>
          <cell r="AU13" t="str">
            <v xml:space="preserve">... paslauga (produktas) </v>
          </cell>
          <cell r="AV13" t="str">
            <v xml:space="preserve">... paslauga (produktas) </v>
          </cell>
          <cell r="BA13" t="str">
            <v xml:space="preserve">... paslauga (produktas) </v>
          </cell>
          <cell r="BD13" t="str">
            <v xml:space="preserve">... paslauga (produktas) </v>
          </cell>
          <cell r="BE13" t="str">
            <v xml:space="preserve">... paslauga (produktas) </v>
          </cell>
          <cell r="BI13" t="str">
            <v xml:space="preserve">... paslauga (produktas) </v>
          </cell>
          <cell r="BJ13" t="str">
            <v xml:space="preserve">... paslauga (produktas) </v>
          </cell>
          <cell r="BM13" t="str">
            <v xml:space="preserve">... paslauga (produktas) </v>
          </cell>
          <cell r="BN13" t="str">
            <v xml:space="preserve">... paslauga (produktas) </v>
          </cell>
          <cell r="BS13" t="str">
            <v xml:space="preserve">... paslauga (produktas) </v>
          </cell>
          <cell r="BV13" t="str">
            <v xml:space="preserve">... paslauga (produktas) </v>
          </cell>
          <cell r="BW13" t="str">
            <v xml:space="preserve">... paslauga (produktas) </v>
          </cell>
          <cell r="CA13" t="str">
            <v xml:space="preserve">... paslauga (produktas) </v>
          </cell>
          <cell r="CB13" t="str">
            <v xml:space="preserve">... paslauga (produktas) </v>
          </cell>
          <cell r="CE13" t="str">
            <v xml:space="preserve">... paslauga (produktas) </v>
          </cell>
          <cell r="CF13" t="str">
            <v xml:space="preserve">... paslauga (produktas) </v>
          </cell>
          <cell r="CK13" t="str">
            <v xml:space="preserve">... paslauga (produktas) </v>
          </cell>
          <cell r="CN13" t="str">
            <v xml:space="preserve">... paslauga (produktas) </v>
          </cell>
          <cell r="CO13" t="str">
            <v xml:space="preserve">... paslauga (produktas) </v>
          </cell>
          <cell r="CS13" t="str">
            <v xml:space="preserve">... paslauga (produktas) </v>
          </cell>
          <cell r="CT13" t="str">
            <v xml:space="preserve">... paslauga (produktas) </v>
          </cell>
          <cell r="CW13" t="str">
            <v xml:space="preserve">... paslauga (produktas) </v>
          </cell>
          <cell r="CX13" t="str">
            <v xml:space="preserve">... paslauga (produktas) </v>
          </cell>
          <cell r="DC13" t="str">
            <v xml:space="preserve">... paslauga (produktas) </v>
          </cell>
          <cell r="DF13" t="str">
            <v xml:space="preserve">... paslauga (produktas) </v>
          </cell>
          <cell r="DG13" t="str">
            <v xml:space="preserve">... paslauga (produktas) </v>
          </cell>
          <cell r="DK13" t="str">
            <v xml:space="preserve">... paslauga (produktas) </v>
          </cell>
          <cell r="DL13" t="str">
            <v xml:space="preserve">... paslauga (produktas) </v>
          </cell>
          <cell r="DO13" t="str">
            <v xml:space="preserve">... paslauga (produktas) </v>
          </cell>
          <cell r="DP13" t="str">
            <v xml:space="preserve">... paslauga (produktas) </v>
          </cell>
          <cell r="DU13" t="str">
            <v xml:space="preserve">... paslauga (produktas) </v>
          </cell>
          <cell r="DX13" t="str">
            <v xml:space="preserve">... paslauga (produktas) </v>
          </cell>
          <cell r="DY13" t="str">
            <v xml:space="preserve">... paslauga (produktas) </v>
          </cell>
          <cell r="EC13" t="str">
            <v xml:space="preserve">... paslauga (produktas) </v>
          </cell>
          <cell r="ED13" t="str">
            <v xml:space="preserve">... paslauga (produktas) </v>
          </cell>
          <cell r="EG13" t="str">
            <v xml:space="preserve">... paslauga (produktas) </v>
          </cell>
          <cell r="EH13" t="str">
            <v xml:space="preserve">... paslauga (produktas) </v>
          </cell>
          <cell r="EM13" t="str">
            <v xml:space="preserve">... paslauga (produktas) </v>
          </cell>
          <cell r="EP13" t="str">
            <v xml:space="preserve">... paslauga (produktas) </v>
          </cell>
          <cell r="EQ13" t="str">
            <v xml:space="preserve">... paslauga (produktas) </v>
          </cell>
          <cell r="EU13" t="str">
            <v xml:space="preserve">... paslauga (produktas) </v>
          </cell>
          <cell r="EV13" t="str">
            <v xml:space="preserve">... paslauga (produktas) </v>
          </cell>
          <cell r="EY13" t="str">
            <v xml:space="preserve">... paslauga (produktas) </v>
          </cell>
          <cell r="EZ13" t="str">
            <v xml:space="preserve">... paslauga (produktas) </v>
          </cell>
        </row>
      </sheetData>
      <sheetData sheetId="10"/>
      <sheetData sheetId="11"/>
      <sheetData sheetId="12"/>
      <sheetData sheetId="13">
        <row r="174">
          <cell r="Z174">
            <v>0</v>
          </cell>
          <cell r="AA174">
            <v>0</v>
          </cell>
          <cell r="AB174">
            <v>0</v>
          </cell>
          <cell r="AC174">
            <v>0</v>
          </cell>
          <cell r="AD174">
            <v>166558.97636218375</v>
          </cell>
          <cell r="AE174">
            <v>2659998.1542109563</v>
          </cell>
          <cell r="AF174">
            <v>0</v>
          </cell>
          <cell r="AG174">
            <v>5.3597287666024796E-3</v>
          </cell>
          <cell r="AH174">
            <v>0</v>
          </cell>
          <cell r="AI174">
            <v>0</v>
          </cell>
          <cell r="AJ174">
            <v>593191.96224560437</v>
          </cell>
          <cell r="AK174">
            <v>0</v>
          </cell>
          <cell r="AL174">
            <v>0</v>
          </cell>
          <cell r="AM174">
            <v>64182.452534542143</v>
          </cell>
          <cell r="AN174">
            <v>160583.6313027397</v>
          </cell>
          <cell r="AO174">
            <v>0</v>
          </cell>
          <cell r="AP174">
            <v>2342.5803854267865</v>
          </cell>
          <cell r="AQ174">
            <v>0</v>
          </cell>
          <cell r="AR174">
            <v>0</v>
          </cell>
          <cell r="AS174">
            <v>0</v>
          </cell>
          <cell r="AT174">
            <v>0</v>
          </cell>
          <cell r="AU174">
            <v>0</v>
          </cell>
          <cell r="AV174">
            <v>3429.52</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row>
      </sheetData>
      <sheetData sheetId="14"/>
      <sheetData sheetId="1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3"/>
  <sheetViews>
    <sheetView tabSelected="1" workbookViewId="0">
      <selection sqref="A1:EM1"/>
    </sheetView>
  </sheetViews>
  <sheetFormatPr defaultRowHeight="15" x14ac:dyDescent="0.25"/>
  <cols>
    <col min="1" max="1" width="2.85546875" customWidth="1"/>
    <col min="3" max="5" width="11.42578125" customWidth="1"/>
    <col min="6" max="6" width="35.42578125" customWidth="1"/>
    <col min="7" max="7" width="8.140625" customWidth="1"/>
    <col min="8" max="8" width="10" customWidth="1"/>
    <col min="9" max="10" width="16.28515625" customWidth="1"/>
    <col min="11" max="11" width="21.28515625" customWidth="1"/>
    <col min="12" max="12" width="18.140625" customWidth="1"/>
    <col min="13" max="13" width="15.85546875" customWidth="1"/>
    <col min="14" max="15" width="16.28515625" customWidth="1"/>
    <col min="16" max="16" width="19.7109375" customWidth="1"/>
    <col min="17" max="17" width="17.5703125" customWidth="1"/>
    <col min="18" max="18" width="16.28515625" customWidth="1"/>
    <col min="19" max="19" width="14.42578125" customWidth="1"/>
    <col min="20" max="20" width="17.5703125" customWidth="1"/>
    <col min="21" max="22" width="16.28515625" customWidth="1"/>
    <col min="23" max="23" width="13.42578125" customWidth="1"/>
    <col min="24" max="24" width="17.85546875" customWidth="1"/>
    <col min="25" max="25" width="13.5703125" customWidth="1"/>
    <col min="26" max="26" width="13.85546875" customWidth="1"/>
    <col min="27" max="27" width="13.42578125" customWidth="1"/>
    <col min="28" max="28" width="10.7109375" customWidth="1"/>
    <col min="29" max="29" width="12.85546875" customWidth="1"/>
    <col min="30" max="31" width="16.28515625" customWidth="1"/>
    <col min="32" max="32" width="14.28515625" customWidth="1"/>
    <col min="33" max="33" width="18.140625" customWidth="1"/>
    <col min="34" max="34" width="15.85546875" customWidth="1"/>
    <col min="35" max="36" width="16.28515625" customWidth="1"/>
    <col min="37" max="37" width="19.7109375" customWidth="1"/>
    <col min="38" max="38" width="17.5703125" customWidth="1"/>
    <col min="39" max="39" width="16.28515625" customWidth="1"/>
    <col min="40" max="40" width="14.42578125" customWidth="1"/>
    <col min="41" max="41" width="17.5703125" customWidth="1"/>
    <col min="42" max="43" width="16.28515625" customWidth="1"/>
    <col min="44" max="44" width="13.42578125" customWidth="1"/>
    <col min="45" max="45" width="17.85546875" customWidth="1"/>
    <col min="46" max="47" width="16.28515625" customWidth="1"/>
    <col min="48" max="48" width="14.28515625" customWidth="1"/>
    <col min="49" max="49" width="18.140625" customWidth="1"/>
    <col min="50" max="50" width="15.85546875" customWidth="1"/>
    <col min="51" max="52" width="16.28515625" customWidth="1"/>
    <col min="53" max="53" width="19.7109375" customWidth="1"/>
    <col min="54" max="54" width="17.5703125" customWidth="1"/>
    <col min="55" max="55" width="16.28515625" customWidth="1"/>
    <col min="56" max="56" width="14.42578125" customWidth="1"/>
    <col min="57" max="57" width="17.5703125" customWidth="1"/>
    <col min="58" max="59" width="16.28515625" customWidth="1"/>
    <col min="60" max="60" width="13.42578125" customWidth="1"/>
    <col min="61" max="61" width="17.85546875" customWidth="1"/>
    <col min="62" max="63" width="16.28515625" customWidth="1"/>
    <col min="64" max="64" width="14.28515625" customWidth="1"/>
    <col min="65" max="65" width="18.140625" customWidth="1"/>
    <col min="66" max="66" width="15.85546875" customWidth="1"/>
    <col min="67" max="68" width="16.28515625" customWidth="1"/>
    <col min="69" max="69" width="19.7109375" customWidth="1"/>
    <col min="70" max="70" width="17.5703125" customWidth="1"/>
    <col min="71" max="71" width="16.28515625" customWidth="1"/>
    <col min="72" max="72" width="14.42578125" customWidth="1"/>
    <col min="73" max="73" width="17.5703125" customWidth="1"/>
    <col min="74" max="75" width="16.28515625" customWidth="1"/>
    <col min="76" max="76" width="13.42578125" customWidth="1"/>
    <col min="77" max="77" width="17.85546875" customWidth="1"/>
    <col min="78" max="79" width="16.28515625" customWidth="1"/>
    <col min="80" max="80" width="14.28515625" customWidth="1"/>
    <col min="81" max="81" width="18.140625" customWidth="1"/>
    <col min="82" max="82" width="15.85546875" customWidth="1"/>
    <col min="83" max="84" width="16.28515625" customWidth="1"/>
    <col min="85" max="85" width="19.7109375" customWidth="1"/>
    <col min="86" max="86" width="17.5703125" customWidth="1"/>
    <col min="87" max="87" width="16.28515625" customWidth="1"/>
    <col min="88" max="88" width="14.42578125" customWidth="1"/>
    <col min="89" max="89" width="17.5703125" customWidth="1"/>
    <col min="90" max="91" width="16.28515625" customWidth="1"/>
    <col min="92" max="92" width="13.42578125" customWidth="1"/>
    <col min="93" max="93" width="17.85546875" customWidth="1"/>
    <col min="94" max="95" width="16.28515625" customWidth="1"/>
    <col min="96" max="96" width="14.28515625" customWidth="1"/>
    <col min="97" max="97" width="18.140625" customWidth="1"/>
    <col min="98" max="98" width="15.85546875" customWidth="1"/>
    <col min="99" max="100" width="16.28515625" customWidth="1"/>
    <col min="101" max="101" width="19.7109375" customWidth="1"/>
    <col min="102" max="102" width="17.5703125" customWidth="1"/>
    <col min="103" max="103" width="16.28515625" customWidth="1"/>
    <col min="104" max="104" width="14.42578125" customWidth="1"/>
    <col min="105" max="105" width="17.5703125" customWidth="1"/>
    <col min="106" max="107" width="16.28515625" customWidth="1"/>
    <col min="108" max="108" width="13.42578125" customWidth="1"/>
    <col min="109" max="109" width="17.85546875" customWidth="1"/>
    <col min="110" max="111" width="16.28515625" customWidth="1"/>
    <col min="112" max="112" width="14.28515625" customWidth="1"/>
    <col min="113" max="113" width="18.140625" customWidth="1"/>
    <col min="114" max="114" width="15.85546875" customWidth="1"/>
    <col min="115" max="116" width="16.28515625" customWidth="1"/>
    <col min="117" max="117" width="19.7109375" customWidth="1"/>
    <col min="118" max="118" width="17.5703125" customWidth="1"/>
    <col min="119" max="119" width="16.28515625" customWidth="1"/>
    <col min="120" max="120" width="14.42578125" customWidth="1"/>
    <col min="121" max="121" width="17.5703125" customWidth="1"/>
    <col min="122" max="123" width="16.28515625" customWidth="1"/>
    <col min="124" max="124" width="13.42578125" customWidth="1"/>
    <col min="125" max="125" width="17.85546875" customWidth="1"/>
    <col min="126" max="127" width="16.28515625" customWidth="1"/>
    <col min="128" max="128" width="14.28515625" customWidth="1"/>
    <col min="129" max="129" width="18.140625" customWidth="1"/>
    <col min="130" max="130" width="15.85546875" customWidth="1"/>
    <col min="131" max="132" width="16.28515625" customWidth="1"/>
    <col min="133" max="133" width="19.7109375" customWidth="1"/>
    <col min="134" max="134" width="17.5703125" customWidth="1"/>
    <col min="135" max="135" width="16.28515625" customWidth="1"/>
    <col min="136" max="136" width="14.42578125" customWidth="1"/>
    <col min="137" max="137" width="17.5703125" customWidth="1"/>
    <col min="138" max="139" width="16.28515625" customWidth="1"/>
    <col min="140" max="140" width="13.42578125" customWidth="1"/>
    <col min="141" max="141" width="17.85546875" customWidth="1"/>
    <col min="142" max="142" width="14.140625" customWidth="1"/>
    <col min="143" max="143" width="18" customWidth="1"/>
  </cols>
  <sheetData>
    <row r="1" spans="1:143" ht="15.75" thickBot="1" x14ac:dyDescent="0.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3"/>
    </row>
    <row r="2" spans="1:143" ht="15.75" thickBot="1" x14ac:dyDescent="0.3">
      <c r="A2" s="1"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3"/>
    </row>
    <row r="3" spans="1:143" ht="15.75" thickBot="1"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6"/>
    </row>
    <row r="4" spans="1:143" ht="15.75" thickBot="1" x14ac:dyDescent="0.3">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row>
    <row r="5" spans="1:143" ht="15.75" thickBot="1" x14ac:dyDescent="0.3">
      <c r="A5" s="8" t="s">
        <v>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10"/>
    </row>
    <row r="6" spans="1:143" ht="15.75" thickBot="1" x14ac:dyDescent="0.3">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row>
    <row r="7" spans="1:143" ht="15.75" x14ac:dyDescent="0.25">
      <c r="B7" s="11"/>
      <c r="C7" s="11"/>
      <c r="D7" s="11"/>
      <c r="E7" s="11"/>
      <c r="F7" s="11"/>
      <c r="G7" s="11"/>
      <c r="H7" s="11"/>
      <c r="I7" s="11"/>
      <c r="J7" s="11"/>
      <c r="K7" s="11"/>
      <c r="L7" s="11"/>
      <c r="M7" s="12"/>
      <c r="N7" s="12"/>
      <c r="AH7" s="12"/>
      <c r="AI7" s="12"/>
      <c r="AX7" s="12"/>
      <c r="AY7" s="12"/>
      <c r="BN7" s="12"/>
      <c r="BO7" s="12"/>
      <c r="CD7" s="12"/>
      <c r="CE7" s="12"/>
      <c r="CT7" s="12"/>
      <c r="CU7" s="12"/>
      <c r="DJ7" s="12"/>
      <c r="DK7" s="12"/>
      <c r="DZ7" s="12"/>
      <c r="EA7" s="12"/>
    </row>
    <row r="8" spans="1:143" ht="15.75" customHeight="1" thickBot="1" x14ac:dyDescent="0.3">
      <c r="B8" s="13"/>
      <c r="C8" s="13"/>
      <c r="D8" s="13"/>
      <c r="E8" s="13"/>
      <c r="F8" s="13"/>
      <c r="EJ8" s="14" t="s">
        <v>3</v>
      </c>
      <c r="EK8" s="14"/>
      <c r="EL8" s="14"/>
      <c r="EM8" s="14"/>
    </row>
    <row r="9" spans="1:143" ht="15" customHeight="1" x14ac:dyDescent="0.25">
      <c r="B9" s="15" t="s">
        <v>4</v>
      </c>
      <c r="C9" s="16"/>
      <c r="D9" s="16"/>
      <c r="E9" s="16"/>
      <c r="F9" s="16"/>
      <c r="G9" s="17" t="s">
        <v>5</v>
      </c>
      <c r="H9" s="18"/>
      <c r="I9" s="19" t="s">
        <v>6</v>
      </c>
      <c r="J9" s="20"/>
      <c r="K9" s="20"/>
      <c r="L9" s="20"/>
      <c r="M9" s="20"/>
      <c r="N9" s="20"/>
      <c r="O9" s="20"/>
      <c r="P9" s="20"/>
      <c r="Q9" s="20"/>
      <c r="R9" s="20"/>
      <c r="S9" s="20"/>
      <c r="T9" s="20"/>
      <c r="U9" s="20"/>
      <c r="V9" s="20"/>
      <c r="W9" s="20"/>
      <c r="X9" s="20"/>
      <c r="Y9" s="20"/>
      <c r="Z9" s="20"/>
      <c r="AA9" s="20"/>
      <c r="AB9" s="20"/>
      <c r="AC9" s="21"/>
      <c r="AD9" s="19" t="str">
        <f>SIS062_D_Cstsistema1</f>
        <v>CŠT sistema 1</v>
      </c>
      <c r="AE9" s="20"/>
      <c r="AF9" s="20"/>
      <c r="AG9" s="20"/>
      <c r="AH9" s="20"/>
      <c r="AI9" s="20"/>
      <c r="AJ9" s="20"/>
      <c r="AK9" s="20"/>
      <c r="AL9" s="20"/>
      <c r="AM9" s="20"/>
      <c r="AN9" s="20"/>
      <c r="AO9" s="20"/>
      <c r="AP9" s="20"/>
      <c r="AQ9" s="20"/>
      <c r="AR9" s="20"/>
      <c r="AS9" s="21"/>
      <c r="AT9" s="19" t="str">
        <f>SIS062_D_Cstsistema2</f>
        <v>CŠT sistema 2</v>
      </c>
      <c r="AU9" s="20"/>
      <c r="AV9" s="20"/>
      <c r="AW9" s="20"/>
      <c r="AX9" s="20"/>
      <c r="AY9" s="20"/>
      <c r="AZ9" s="20"/>
      <c r="BA9" s="20"/>
      <c r="BB9" s="20"/>
      <c r="BC9" s="20"/>
      <c r="BD9" s="20"/>
      <c r="BE9" s="20"/>
      <c r="BF9" s="20"/>
      <c r="BG9" s="20"/>
      <c r="BH9" s="20"/>
      <c r="BI9" s="21"/>
      <c r="BJ9" s="19" t="str">
        <f>SIS062_D_Cstsistema3</f>
        <v>CŠT sistema 3</v>
      </c>
      <c r="BK9" s="20"/>
      <c r="BL9" s="20"/>
      <c r="BM9" s="20"/>
      <c r="BN9" s="20"/>
      <c r="BO9" s="20"/>
      <c r="BP9" s="20"/>
      <c r="BQ9" s="20"/>
      <c r="BR9" s="20"/>
      <c r="BS9" s="20"/>
      <c r="BT9" s="20"/>
      <c r="BU9" s="20"/>
      <c r="BV9" s="20"/>
      <c r="BW9" s="20"/>
      <c r="BX9" s="20"/>
      <c r="BY9" s="21"/>
      <c r="BZ9" s="19" t="str">
        <f>SIS062_D_Cstsistema4</f>
        <v>CŠT sistema 4</v>
      </c>
      <c r="CA9" s="20"/>
      <c r="CB9" s="20"/>
      <c r="CC9" s="20"/>
      <c r="CD9" s="20"/>
      <c r="CE9" s="20"/>
      <c r="CF9" s="20"/>
      <c r="CG9" s="20"/>
      <c r="CH9" s="20"/>
      <c r="CI9" s="20"/>
      <c r="CJ9" s="20"/>
      <c r="CK9" s="20"/>
      <c r="CL9" s="20"/>
      <c r="CM9" s="20"/>
      <c r="CN9" s="20"/>
      <c r="CO9" s="21"/>
      <c r="CP9" s="19" t="str">
        <f>SIS062_D_Cstsistema5</f>
        <v>CŠT sistema 5</v>
      </c>
      <c r="CQ9" s="20"/>
      <c r="CR9" s="20"/>
      <c r="CS9" s="20"/>
      <c r="CT9" s="20"/>
      <c r="CU9" s="20"/>
      <c r="CV9" s="20"/>
      <c r="CW9" s="20"/>
      <c r="CX9" s="20"/>
      <c r="CY9" s="20"/>
      <c r="CZ9" s="20"/>
      <c r="DA9" s="20"/>
      <c r="DB9" s="20"/>
      <c r="DC9" s="20"/>
      <c r="DD9" s="20"/>
      <c r="DE9" s="21"/>
      <c r="DF9" s="19" t="str">
        <f>SIS062_D_Cstsistema6</f>
        <v>CŠT sistema 6</v>
      </c>
      <c r="DG9" s="20"/>
      <c r="DH9" s="20"/>
      <c r="DI9" s="20"/>
      <c r="DJ9" s="20"/>
      <c r="DK9" s="20"/>
      <c r="DL9" s="20"/>
      <c r="DM9" s="20"/>
      <c r="DN9" s="20"/>
      <c r="DO9" s="20"/>
      <c r="DP9" s="20"/>
      <c r="DQ9" s="20"/>
      <c r="DR9" s="20"/>
      <c r="DS9" s="20"/>
      <c r="DT9" s="20"/>
      <c r="DU9" s="21"/>
      <c r="DV9" s="19" t="str">
        <f>SIS062_D_Cstsistema7</f>
        <v>CŠT sistema 7</v>
      </c>
      <c r="DW9" s="20"/>
      <c r="DX9" s="20"/>
      <c r="DY9" s="20"/>
      <c r="DZ9" s="20"/>
      <c r="EA9" s="20"/>
      <c r="EB9" s="20"/>
      <c r="EC9" s="20"/>
      <c r="ED9" s="20"/>
      <c r="EE9" s="20"/>
      <c r="EF9" s="20"/>
      <c r="EG9" s="20"/>
      <c r="EH9" s="20"/>
      <c r="EI9" s="20"/>
      <c r="EJ9" s="20"/>
      <c r="EK9" s="21"/>
      <c r="EL9" s="22" t="s">
        <v>7</v>
      </c>
      <c r="EM9" s="23" t="s">
        <v>8</v>
      </c>
    </row>
    <row r="10" spans="1:143" ht="15" customHeight="1" x14ac:dyDescent="0.25">
      <c r="B10" s="24"/>
      <c r="C10" s="25"/>
      <c r="D10" s="25"/>
      <c r="E10" s="25"/>
      <c r="F10" s="25"/>
      <c r="G10" s="26"/>
      <c r="H10" s="27"/>
      <c r="I10" s="28" t="s">
        <v>9</v>
      </c>
      <c r="J10" s="29"/>
      <c r="K10" s="30"/>
      <c r="L10" s="31" t="s">
        <v>10</v>
      </c>
      <c r="M10" s="29"/>
      <c r="N10" s="30"/>
      <c r="O10" s="32" t="s">
        <v>11</v>
      </c>
      <c r="P10" s="31" t="s">
        <v>12</v>
      </c>
      <c r="Q10" s="29"/>
      <c r="R10" s="29"/>
      <c r="S10" s="30"/>
      <c r="T10" s="32" t="s">
        <v>13</v>
      </c>
      <c r="U10" s="31" t="s">
        <v>14</v>
      </c>
      <c r="V10" s="29"/>
      <c r="W10" s="30"/>
      <c r="X10" s="32" t="s">
        <v>15</v>
      </c>
      <c r="Y10" s="31" t="s">
        <v>16</v>
      </c>
      <c r="Z10" s="29"/>
      <c r="AA10" s="30"/>
      <c r="AB10" s="33" t="s">
        <v>17</v>
      </c>
      <c r="AC10" s="34"/>
      <c r="AD10" s="29" t="s">
        <v>9</v>
      </c>
      <c r="AE10" s="29"/>
      <c r="AF10" s="30"/>
      <c r="AG10" s="31" t="s">
        <v>10</v>
      </c>
      <c r="AH10" s="29"/>
      <c r="AI10" s="30"/>
      <c r="AJ10" s="32" t="s">
        <v>11</v>
      </c>
      <c r="AK10" s="31" t="s">
        <v>12</v>
      </c>
      <c r="AL10" s="29"/>
      <c r="AM10" s="29"/>
      <c r="AN10" s="30"/>
      <c r="AO10" s="32" t="s">
        <v>13</v>
      </c>
      <c r="AP10" s="31" t="s">
        <v>14</v>
      </c>
      <c r="AQ10" s="29"/>
      <c r="AR10" s="30"/>
      <c r="AS10" s="31" t="s">
        <v>15</v>
      </c>
      <c r="AT10" s="35" t="s">
        <v>9</v>
      </c>
      <c r="AU10" s="36"/>
      <c r="AV10" s="37"/>
      <c r="AW10" s="31" t="s">
        <v>10</v>
      </c>
      <c r="AX10" s="29"/>
      <c r="AY10" s="30"/>
      <c r="AZ10" s="32" t="s">
        <v>11</v>
      </c>
      <c r="BA10" s="31" t="s">
        <v>12</v>
      </c>
      <c r="BB10" s="29"/>
      <c r="BC10" s="29"/>
      <c r="BD10" s="30"/>
      <c r="BE10" s="32" t="s">
        <v>13</v>
      </c>
      <c r="BF10" s="31" t="s">
        <v>14</v>
      </c>
      <c r="BG10" s="29"/>
      <c r="BH10" s="30"/>
      <c r="BI10" s="32" t="s">
        <v>15</v>
      </c>
      <c r="BJ10" s="35" t="s">
        <v>9</v>
      </c>
      <c r="BK10" s="36"/>
      <c r="BL10" s="37"/>
      <c r="BM10" s="31" t="s">
        <v>10</v>
      </c>
      <c r="BN10" s="29"/>
      <c r="BO10" s="30"/>
      <c r="BP10" s="32" t="s">
        <v>11</v>
      </c>
      <c r="BQ10" s="31" t="s">
        <v>12</v>
      </c>
      <c r="BR10" s="29"/>
      <c r="BS10" s="29"/>
      <c r="BT10" s="30"/>
      <c r="BU10" s="32" t="s">
        <v>13</v>
      </c>
      <c r="BV10" s="31" t="s">
        <v>14</v>
      </c>
      <c r="BW10" s="29"/>
      <c r="BX10" s="30"/>
      <c r="BY10" s="32" t="s">
        <v>15</v>
      </c>
      <c r="BZ10" s="35" t="s">
        <v>9</v>
      </c>
      <c r="CA10" s="36"/>
      <c r="CB10" s="37"/>
      <c r="CC10" s="31" t="s">
        <v>10</v>
      </c>
      <c r="CD10" s="29"/>
      <c r="CE10" s="30"/>
      <c r="CF10" s="32" t="s">
        <v>11</v>
      </c>
      <c r="CG10" s="31" t="s">
        <v>12</v>
      </c>
      <c r="CH10" s="29"/>
      <c r="CI10" s="29"/>
      <c r="CJ10" s="30"/>
      <c r="CK10" s="32" t="s">
        <v>13</v>
      </c>
      <c r="CL10" s="31" t="s">
        <v>14</v>
      </c>
      <c r="CM10" s="29"/>
      <c r="CN10" s="30"/>
      <c r="CO10" s="32" t="s">
        <v>15</v>
      </c>
      <c r="CP10" s="35" t="s">
        <v>9</v>
      </c>
      <c r="CQ10" s="36"/>
      <c r="CR10" s="37"/>
      <c r="CS10" s="31" t="s">
        <v>10</v>
      </c>
      <c r="CT10" s="29"/>
      <c r="CU10" s="30"/>
      <c r="CV10" s="32" t="s">
        <v>11</v>
      </c>
      <c r="CW10" s="31" t="s">
        <v>12</v>
      </c>
      <c r="CX10" s="29"/>
      <c r="CY10" s="29"/>
      <c r="CZ10" s="30"/>
      <c r="DA10" s="32" t="s">
        <v>13</v>
      </c>
      <c r="DB10" s="31" t="s">
        <v>14</v>
      </c>
      <c r="DC10" s="29"/>
      <c r="DD10" s="30"/>
      <c r="DE10" s="32" t="s">
        <v>15</v>
      </c>
      <c r="DF10" s="35" t="s">
        <v>9</v>
      </c>
      <c r="DG10" s="36"/>
      <c r="DH10" s="37"/>
      <c r="DI10" s="31" t="s">
        <v>10</v>
      </c>
      <c r="DJ10" s="29"/>
      <c r="DK10" s="30"/>
      <c r="DL10" s="32" t="s">
        <v>11</v>
      </c>
      <c r="DM10" s="31" t="s">
        <v>12</v>
      </c>
      <c r="DN10" s="29"/>
      <c r="DO10" s="29"/>
      <c r="DP10" s="30"/>
      <c r="DQ10" s="32" t="s">
        <v>13</v>
      </c>
      <c r="DR10" s="31" t="s">
        <v>14</v>
      </c>
      <c r="DS10" s="29"/>
      <c r="DT10" s="30"/>
      <c r="DU10" s="32" t="s">
        <v>15</v>
      </c>
      <c r="DV10" s="35" t="s">
        <v>9</v>
      </c>
      <c r="DW10" s="36"/>
      <c r="DX10" s="37"/>
      <c r="DY10" s="31" t="s">
        <v>10</v>
      </c>
      <c r="DZ10" s="29"/>
      <c r="EA10" s="30"/>
      <c r="EB10" s="32" t="s">
        <v>11</v>
      </c>
      <c r="EC10" s="31" t="s">
        <v>12</v>
      </c>
      <c r="ED10" s="29"/>
      <c r="EE10" s="29"/>
      <c r="EF10" s="30"/>
      <c r="EG10" s="32" t="s">
        <v>13</v>
      </c>
      <c r="EH10" s="31" t="s">
        <v>14</v>
      </c>
      <c r="EI10" s="29"/>
      <c r="EJ10" s="30"/>
      <c r="EK10" s="32" t="s">
        <v>15</v>
      </c>
      <c r="EL10" s="38"/>
      <c r="EM10" s="39"/>
    </row>
    <row r="11" spans="1:143" x14ac:dyDescent="0.25">
      <c r="B11" s="24"/>
      <c r="C11" s="25"/>
      <c r="D11" s="25"/>
      <c r="E11" s="25"/>
      <c r="F11" s="25"/>
      <c r="G11" s="26"/>
      <c r="H11" s="27"/>
      <c r="I11" s="28"/>
      <c r="J11" s="29"/>
      <c r="K11" s="30"/>
      <c r="L11" s="31"/>
      <c r="M11" s="29"/>
      <c r="N11" s="30"/>
      <c r="O11" s="32"/>
      <c r="P11" s="31"/>
      <c r="Q11" s="29"/>
      <c r="R11" s="29"/>
      <c r="S11" s="30"/>
      <c r="T11" s="32"/>
      <c r="U11" s="31"/>
      <c r="V11" s="29"/>
      <c r="W11" s="30"/>
      <c r="X11" s="32"/>
      <c r="Y11" s="31"/>
      <c r="Z11" s="29"/>
      <c r="AA11" s="30"/>
      <c r="AB11" s="31"/>
      <c r="AC11" s="40"/>
      <c r="AD11" s="29"/>
      <c r="AE11" s="29"/>
      <c r="AF11" s="30"/>
      <c r="AG11" s="31"/>
      <c r="AH11" s="29"/>
      <c r="AI11" s="30"/>
      <c r="AJ11" s="32"/>
      <c r="AK11" s="31"/>
      <c r="AL11" s="29"/>
      <c r="AM11" s="29"/>
      <c r="AN11" s="30"/>
      <c r="AO11" s="32"/>
      <c r="AP11" s="31"/>
      <c r="AQ11" s="29"/>
      <c r="AR11" s="30"/>
      <c r="AS11" s="31"/>
      <c r="AT11" s="28"/>
      <c r="AU11" s="29"/>
      <c r="AV11" s="30"/>
      <c r="AW11" s="31"/>
      <c r="AX11" s="29"/>
      <c r="AY11" s="30"/>
      <c r="AZ11" s="32"/>
      <c r="BA11" s="31"/>
      <c r="BB11" s="29"/>
      <c r="BC11" s="29"/>
      <c r="BD11" s="30"/>
      <c r="BE11" s="32"/>
      <c r="BF11" s="31"/>
      <c r="BG11" s="29"/>
      <c r="BH11" s="30"/>
      <c r="BI11" s="32"/>
      <c r="BJ11" s="28"/>
      <c r="BK11" s="29"/>
      <c r="BL11" s="30"/>
      <c r="BM11" s="31"/>
      <c r="BN11" s="29"/>
      <c r="BO11" s="30"/>
      <c r="BP11" s="32"/>
      <c r="BQ11" s="31"/>
      <c r="BR11" s="29"/>
      <c r="BS11" s="29"/>
      <c r="BT11" s="30"/>
      <c r="BU11" s="32"/>
      <c r="BV11" s="31"/>
      <c r="BW11" s="29"/>
      <c r="BX11" s="30"/>
      <c r="BY11" s="32"/>
      <c r="BZ11" s="28"/>
      <c r="CA11" s="29"/>
      <c r="CB11" s="30"/>
      <c r="CC11" s="31"/>
      <c r="CD11" s="29"/>
      <c r="CE11" s="30"/>
      <c r="CF11" s="32"/>
      <c r="CG11" s="31"/>
      <c r="CH11" s="29"/>
      <c r="CI11" s="29"/>
      <c r="CJ11" s="30"/>
      <c r="CK11" s="32"/>
      <c r="CL11" s="31"/>
      <c r="CM11" s="29"/>
      <c r="CN11" s="30"/>
      <c r="CO11" s="32"/>
      <c r="CP11" s="28"/>
      <c r="CQ11" s="29"/>
      <c r="CR11" s="30"/>
      <c r="CS11" s="31"/>
      <c r="CT11" s="29"/>
      <c r="CU11" s="30"/>
      <c r="CV11" s="32"/>
      <c r="CW11" s="31"/>
      <c r="CX11" s="29"/>
      <c r="CY11" s="29"/>
      <c r="CZ11" s="30"/>
      <c r="DA11" s="32"/>
      <c r="DB11" s="31"/>
      <c r="DC11" s="29"/>
      <c r="DD11" s="30"/>
      <c r="DE11" s="32"/>
      <c r="DF11" s="28"/>
      <c r="DG11" s="29"/>
      <c r="DH11" s="30"/>
      <c r="DI11" s="31"/>
      <c r="DJ11" s="29"/>
      <c r="DK11" s="30"/>
      <c r="DL11" s="32"/>
      <c r="DM11" s="31"/>
      <c r="DN11" s="29"/>
      <c r="DO11" s="29"/>
      <c r="DP11" s="30"/>
      <c r="DQ11" s="32"/>
      <c r="DR11" s="31"/>
      <c r="DS11" s="29"/>
      <c r="DT11" s="30"/>
      <c r="DU11" s="32"/>
      <c r="DV11" s="28"/>
      <c r="DW11" s="29"/>
      <c r="DX11" s="30"/>
      <c r="DY11" s="31"/>
      <c r="DZ11" s="29"/>
      <c r="EA11" s="30"/>
      <c r="EB11" s="32"/>
      <c r="EC11" s="31"/>
      <c r="ED11" s="29"/>
      <c r="EE11" s="29"/>
      <c r="EF11" s="30"/>
      <c r="EG11" s="32"/>
      <c r="EH11" s="31"/>
      <c r="EI11" s="29"/>
      <c r="EJ11" s="30"/>
      <c r="EK11" s="32"/>
      <c r="EL11" s="38"/>
      <c r="EM11" s="39"/>
    </row>
    <row r="12" spans="1:143" x14ac:dyDescent="0.25">
      <c r="A12" s="41"/>
      <c r="B12" s="24"/>
      <c r="C12" s="25"/>
      <c r="D12" s="25"/>
      <c r="E12" s="25"/>
      <c r="F12" s="25"/>
      <c r="G12" s="26"/>
      <c r="H12" s="27"/>
      <c r="I12" s="42"/>
      <c r="J12" s="43"/>
      <c r="K12" s="44"/>
      <c r="L12" s="45"/>
      <c r="M12" s="43"/>
      <c r="N12" s="44"/>
      <c r="O12" s="46"/>
      <c r="P12" s="45"/>
      <c r="Q12" s="43"/>
      <c r="R12" s="43"/>
      <c r="S12" s="44"/>
      <c r="T12" s="46"/>
      <c r="U12" s="45"/>
      <c r="V12" s="43"/>
      <c r="W12" s="44"/>
      <c r="X12" s="46"/>
      <c r="Y12" s="45"/>
      <c r="Z12" s="43"/>
      <c r="AA12" s="44"/>
      <c r="AB12" s="45"/>
      <c r="AC12" s="47"/>
      <c r="AD12" s="43"/>
      <c r="AE12" s="43"/>
      <c r="AF12" s="44"/>
      <c r="AG12" s="45"/>
      <c r="AH12" s="43"/>
      <c r="AI12" s="44"/>
      <c r="AJ12" s="46"/>
      <c r="AK12" s="45"/>
      <c r="AL12" s="43"/>
      <c r="AM12" s="43"/>
      <c r="AN12" s="44"/>
      <c r="AO12" s="46"/>
      <c r="AP12" s="45"/>
      <c r="AQ12" s="43"/>
      <c r="AR12" s="44"/>
      <c r="AS12" s="45"/>
      <c r="AT12" s="42"/>
      <c r="AU12" s="43"/>
      <c r="AV12" s="44"/>
      <c r="AW12" s="45"/>
      <c r="AX12" s="43"/>
      <c r="AY12" s="44"/>
      <c r="AZ12" s="46"/>
      <c r="BA12" s="45"/>
      <c r="BB12" s="43"/>
      <c r="BC12" s="43"/>
      <c r="BD12" s="44"/>
      <c r="BE12" s="46"/>
      <c r="BF12" s="45"/>
      <c r="BG12" s="43"/>
      <c r="BH12" s="44"/>
      <c r="BI12" s="46"/>
      <c r="BJ12" s="42"/>
      <c r="BK12" s="43"/>
      <c r="BL12" s="44"/>
      <c r="BM12" s="45"/>
      <c r="BN12" s="43"/>
      <c r="BO12" s="44"/>
      <c r="BP12" s="46"/>
      <c r="BQ12" s="45"/>
      <c r="BR12" s="43"/>
      <c r="BS12" s="43"/>
      <c r="BT12" s="44"/>
      <c r="BU12" s="46"/>
      <c r="BV12" s="45"/>
      <c r="BW12" s="43"/>
      <c r="BX12" s="44"/>
      <c r="BY12" s="46"/>
      <c r="BZ12" s="42"/>
      <c r="CA12" s="43"/>
      <c r="CB12" s="44"/>
      <c r="CC12" s="45"/>
      <c r="CD12" s="43"/>
      <c r="CE12" s="44"/>
      <c r="CF12" s="46"/>
      <c r="CG12" s="45"/>
      <c r="CH12" s="43"/>
      <c r="CI12" s="43"/>
      <c r="CJ12" s="44"/>
      <c r="CK12" s="46"/>
      <c r="CL12" s="45"/>
      <c r="CM12" s="43"/>
      <c r="CN12" s="44"/>
      <c r="CO12" s="46"/>
      <c r="CP12" s="42"/>
      <c r="CQ12" s="43"/>
      <c r="CR12" s="44"/>
      <c r="CS12" s="45"/>
      <c r="CT12" s="43"/>
      <c r="CU12" s="44"/>
      <c r="CV12" s="46"/>
      <c r="CW12" s="45"/>
      <c r="CX12" s="43"/>
      <c r="CY12" s="43"/>
      <c r="CZ12" s="44"/>
      <c r="DA12" s="46"/>
      <c r="DB12" s="45"/>
      <c r="DC12" s="43"/>
      <c r="DD12" s="44"/>
      <c r="DE12" s="46"/>
      <c r="DF12" s="42"/>
      <c r="DG12" s="43"/>
      <c r="DH12" s="44"/>
      <c r="DI12" s="45"/>
      <c r="DJ12" s="43"/>
      <c r="DK12" s="44"/>
      <c r="DL12" s="46"/>
      <c r="DM12" s="45"/>
      <c r="DN12" s="43"/>
      <c r="DO12" s="43"/>
      <c r="DP12" s="44"/>
      <c r="DQ12" s="46"/>
      <c r="DR12" s="45"/>
      <c r="DS12" s="43"/>
      <c r="DT12" s="44"/>
      <c r="DU12" s="46"/>
      <c r="DV12" s="42"/>
      <c r="DW12" s="43"/>
      <c r="DX12" s="44"/>
      <c r="DY12" s="45"/>
      <c r="DZ12" s="43"/>
      <c r="EA12" s="44"/>
      <c r="EB12" s="46"/>
      <c r="EC12" s="45"/>
      <c r="ED12" s="43"/>
      <c r="EE12" s="43"/>
      <c r="EF12" s="44"/>
      <c r="EG12" s="46"/>
      <c r="EH12" s="45"/>
      <c r="EI12" s="43"/>
      <c r="EJ12" s="44"/>
      <c r="EK12" s="46"/>
      <c r="EL12" s="38"/>
      <c r="EM12" s="39"/>
    </row>
    <row r="13" spans="1:143" ht="15" customHeight="1" x14ac:dyDescent="0.25">
      <c r="A13" s="41"/>
      <c r="B13" s="24"/>
      <c r="C13" s="25"/>
      <c r="D13" s="25"/>
      <c r="E13" s="25"/>
      <c r="F13" s="25"/>
      <c r="G13" s="26"/>
      <c r="H13" s="27"/>
      <c r="I13" s="48" t="s">
        <v>18</v>
      </c>
      <c r="J13" s="49" t="s">
        <v>19</v>
      </c>
      <c r="K13" s="49" t="str">
        <f>SIS062_D_Paslaugaproduk1</f>
        <v xml:space="preserve">... paslauga (produktas) </v>
      </c>
      <c r="L13" s="49" t="s">
        <v>20</v>
      </c>
      <c r="M13" s="49" t="s">
        <v>21</v>
      </c>
      <c r="N13" s="49" t="str">
        <f>SIS062_D_Paslaugaproduk2</f>
        <v xml:space="preserve">... paslauga (produktas) </v>
      </c>
      <c r="O13" s="49" t="str">
        <f>SIS062_D_Paslaugaproduk3</f>
        <v xml:space="preserve">... paslauga (produktas) </v>
      </c>
      <c r="P13" s="49" t="s">
        <v>22</v>
      </c>
      <c r="Q13" s="49" t="s">
        <v>23</v>
      </c>
      <c r="R13" s="49" t="s">
        <v>24</v>
      </c>
      <c r="S13" s="49" t="str">
        <f>SIS062_D_Paslaugaproduk4</f>
        <v xml:space="preserve">... paslauga (produktas) </v>
      </c>
      <c r="T13" s="49" t="str">
        <f>SIS062_D_Paslaugaproduk5</f>
        <v xml:space="preserve">... paslauga (produktas) </v>
      </c>
      <c r="U13" s="49" t="s">
        <v>25</v>
      </c>
      <c r="V13" s="49" t="s">
        <v>26</v>
      </c>
      <c r="W13" s="49" t="str">
        <f>SIS062_D_Paslaugaproduk6</f>
        <v xml:space="preserve">... paslauga (produktas) </v>
      </c>
      <c r="X13" s="49" t="str">
        <f>SIS062_D_Paslaugaproduk7</f>
        <v xml:space="preserve">... paslauga (produktas) </v>
      </c>
      <c r="Y13" s="49" t="s">
        <v>27</v>
      </c>
      <c r="Z13" s="49" t="s">
        <v>28</v>
      </c>
      <c r="AA13" s="49" t="str">
        <f>SIS062_D_Paslaugaproduk8</f>
        <v xml:space="preserve">... paslauga (produktas) </v>
      </c>
      <c r="AB13" s="49" t="s">
        <v>27</v>
      </c>
      <c r="AC13" s="50" t="str">
        <f>SIS062_D_Paslaugaproduk9</f>
        <v xml:space="preserve">... paslauga (produktas) </v>
      </c>
      <c r="AD13" s="37" t="s">
        <v>18</v>
      </c>
      <c r="AE13" s="49" t="s">
        <v>19</v>
      </c>
      <c r="AF13" s="49" t="str">
        <f>SIS062_D_Paslaugaproduk10</f>
        <v xml:space="preserve">... paslauga (produktas) </v>
      </c>
      <c r="AG13" s="49" t="s">
        <v>20</v>
      </c>
      <c r="AH13" s="49" t="s">
        <v>21</v>
      </c>
      <c r="AI13" s="49" t="str">
        <f>SIS062_D_Paslaugaproduk11</f>
        <v xml:space="preserve">... paslauga (produktas) </v>
      </c>
      <c r="AJ13" s="49" t="str">
        <f>SIS062_D_Paslaugaproduk12</f>
        <v xml:space="preserve">... paslauga (produktas) </v>
      </c>
      <c r="AK13" s="49" t="s">
        <v>22</v>
      </c>
      <c r="AL13" s="49" t="s">
        <v>23</v>
      </c>
      <c r="AM13" s="49" t="s">
        <v>24</v>
      </c>
      <c r="AN13" s="49" t="str">
        <f>SIS062_D_Paslaugaproduk13</f>
        <v xml:space="preserve">... paslauga (produktas) </v>
      </c>
      <c r="AO13" s="49" t="str">
        <f>SIS062_D_Paslaugaproduk14</f>
        <v xml:space="preserve">... paslauga (produktas) </v>
      </c>
      <c r="AP13" s="49" t="s">
        <v>25</v>
      </c>
      <c r="AQ13" s="49" t="s">
        <v>26</v>
      </c>
      <c r="AR13" s="49" t="str">
        <f>SIS062_D_Paslaugaproduk15</f>
        <v xml:space="preserve">... paslauga (produktas) </v>
      </c>
      <c r="AS13" s="50" t="str">
        <f>SIS062_D_Paslaugaproduk16</f>
        <v xml:space="preserve">... paslauga (produktas) </v>
      </c>
      <c r="AT13" s="37" t="s">
        <v>18</v>
      </c>
      <c r="AU13" s="49" t="s">
        <v>19</v>
      </c>
      <c r="AV13" s="49" t="str">
        <f>SIS062_D_Paslaugaproduk17</f>
        <v xml:space="preserve">... paslauga (produktas) </v>
      </c>
      <c r="AW13" s="49" t="s">
        <v>20</v>
      </c>
      <c r="AX13" s="49" t="s">
        <v>21</v>
      </c>
      <c r="AY13" s="49" t="str">
        <f>SIS062_D_Paslaugaproduk18</f>
        <v xml:space="preserve">... paslauga (produktas) </v>
      </c>
      <c r="AZ13" s="49" t="str">
        <f>SIS062_D_Paslaugaproduk19</f>
        <v xml:space="preserve">... paslauga (produktas) </v>
      </c>
      <c r="BA13" s="49" t="s">
        <v>22</v>
      </c>
      <c r="BB13" s="49" t="s">
        <v>23</v>
      </c>
      <c r="BC13" s="49" t="s">
        <v>24</v>
      </c>
      <c r="BD13" s="49" t="str">
        <f>SIS062_D_Paslaugaproduk20</f>
        <v xml:space="preserve">... paslauga (produktas) </v>
      </c>
      <c r="BE13" s="49" t="str">
        <f>SIS062_D_Paslaugaproduk21</f>
        <v xml:space="preserve">... paslauga (produktas) </v>
      </c>
      <c r="BF13" s="49" t="s">
        <v>25</v>
      </c>
      <c r="BG13" s="49" t="s">
        <v>26</v>
      </c>
      <c r="BH13" s="49" t="str">
        <f>SIS062_D_Paslaugaproduk22</f>
        <v xml:space="preserve">... paslauga (produktas) </v>
      </c>
      <c r="BI13" s="50" t="str">
        <f>SIS062_D_Paslaugaproduk23</f>
        <v xml:space="preserve">... paslauga (produktas) </v>
      </c>
      <c r="BJ13" s="37" t="s">
        <v>18</v>
      </c>
      <c r="BK13" s="49" t="s">
        <v>19</v>
      </c>
      <c r="BL13" s="49" t="str">
        <f>SIS062_D_Paslaugaproduk24</f>
        <v xml:space="preserve">... paslauga (produktas) </v>
      </c>
      <c r="BM13" s="49" t="s">
        <v>20</v>
      </c>
      <c r="BN13" s="49" t="s">
        <v>21</v>
      </c>
      <c r="BO13" s="49" t="str">
        <f>SIS062_D_Paslaugaproduk25</f>
        <v xml:space="preserve">... paslauga (produktas) </v>
      </c>
      <c r="BP13" s="49" t="str">
        <f>SIS062_D_Paslaugaproduk26</f>
        <v xml:space="preserve">... paslauga (produktas) </v>
      </c>
      <c r="BQ13" s="49" t="s">
        <v>22</v>
      </c>
      <c r="BR13" s="49" t="s">
        <v>23</v>
      </c>
      <c r="BS13" s="49" t="s">
        <v>24</v>
      </c>
      <c r="BT13" s="49" t="str">
        <f>SIS062_D_Paslaugaproduk27</f>
        <v xml:space="preserve">... paslauga (produktas) </v>
      </c>
      <c r="BU13" s="49" t="str">
        <f>SIS062_D_Paslaugaproduk28</f>
        <v xml:space="preserve">... paslauga (produktas) </v>
      </c>
      <c r="BV13" s="49" t="s">
        <v>25</v>
      </c>
      <c r="BW13" s="49" t="s">
        <v>26</v>
      </c>
      <c r="BX13" s="49" t="str">
        <f>SIS062_D_Paslaugaproduk29</f>
        <v xml:space="preserve">... paslauga (produktas) </v>
      </c>
      <c r="BY13" s="33" t="str">
        <f>SIS062_D_Paslaugaproduk30</f>
        <v xml:space="preserve">... paslauga (produktas) </v>
      </c>
      <c r="BZ13" s="48" t="s">
        <v>18</v>
      </c>
      <c r="CA13" s="49" t="s">
        <v>19</v>
      </c>
      <c r="CB13" s="49" t="str">
        <f>SIS062_D_Paslaugaproduk31</f>
        <v xml:space="preserve">... paslauga (produktas) </v>
      </c>
      <c r="CC13" s="49" t="s">
        <v>20</v>
      </c>
      <c r="CD13" s="49" t="s">
        <v>21</v>
      </c>
      <c r="CE13" s="49" t="str">
        <f>SIS062_D_Paslaugaproduk32</f>
        <v xml:space="preserve">... paslauga (produktas) </v>
      </c>
      <c r="CF13" s="49" t="str">
        <f>SIS062_D_Paslaugaproduk33</f>
        <v xml:space="preserve">... paslauga (produktas) </v>
      </c>
      <c r="CG13" s="49" t="s">
        <v>22</v>
      </c>
      <c r="CH13" s="49" t="s">
        <v>23</v>
      </c>
      <c r="CI13" s="49" t="s">
        <v>24</v>
      </c>
      <c r="CJ13" s="49" t="str">
        <f>SIS062_D_Paslaugaproduk34</f>
        <v xml:space="preserve">... paslauga (produktas) </v>
      </c>
      <c r="CK13" s="49" t="str">
        <f>SIS062_D_Paslaugaproduk35</f>
        <v xml:space="preserve">... paslauga (produktas) </v>
      </c>
      <c r="CL13" s="49" t="s">
        <v>25</v>
      </c>
      <c r="CM13" s="49" t="s">
        <v>26</v>
      </c>
      <c r="CN13" s="49" t="str">
        <f>SIS062_D_Paslaugaproduk36</f>
        <v xml:space="preserve">... paslauga (produktas) </v>
      </c>
      <c r="CO13" s="50" t="str">
        <f>SIS062_D_Paslaugaproduk37</f>
        <v xml:space="preserve">... paslauga (produktas) </v>
      </c>
      <c r="CP13" s="37" t="s">
        <v>18</v>
      </c>
      <c r="CQ13" s="49" t="s">
        <v>19</v>
      </c>
      <c r="CR13" s="49" t="str">
        <f>SIS062_D_Paslaugaproduk38</f>
        <v xml:space="preserve">... paslauga (produktas) </v>
      </c>
      <c r="CS13" s="49" t="s">
        <v>20</v>
      </c>
      <c r="CT13" s="49" t="s">
        <v>21</v>
      </c>
      <c r="CU13" s="49" t="str">
        <f>SIS062_D_Paslaugaproduk39</f>
        <v xml:space="preserve">... paslauga (produktas) </v>
      </c>
      <c r="CV13" s="49" t="str">
        <f>SIS062_D_Paslaugaproduk40</f>
        <v xml:space="preserve">... paslauga (produktas) </v>
      </c>
      <c r="CW13" s="49" t="s">
        <v>22</v>
      </c>
      <c r="CX13" s="49" t="s">
        <v>23</v>
      </c>
      <c r="CY13" s="49" t="s">
        <v>24</v>
      </c>
      <c r="CZ13" s="49" t="str">
        <f>SIS062_D_Paslaugaproduk41</f>
        <v xml:space="preserve">... paslauga (produktas) </v>
      </c>
      <c r="DA13" s="49" t="str">
        <f>SIS062_D_Paslaugaproduk42</f>
        <v xml:space="preserve">... paslauga (produktas) </v>
      </c>
      <c r="DB13" s="49" t="s">
        <v>25</v>
      </c>
      <c r="DC13" s="49" t="s">
        <v>26</v>
      </c>
      <c r="DD13" s="49" t="str">
        <f>SIS062_D_Paslaugaproduk43</f>
        <v xml:space="preserve">... paslauga (produktas) </v>
      </c>
      <c r="DE13" s="50" t="str">
        <f>SIS062_D_Paslaugaproduk44</f>
        <v xml:space="preserve">... paslauga (produktas) </v>
      </c>
      <c r="DF13" s="37" t="s">
        <v>18</v>
      </c>
      <c r="DG13" s="49" t="s">
        <v>19</v>
      </c>
      <c r="DH13" s="49" t="str">
        <f>SIS062_D_Paslaugaproduk45</f>
        <v xml:space="preserve">... paslauga (produktas) </v>
      </c>
      <c r="DI13" s="49" t="s">
        <v>20</v>
      </c>
      <c r="DJ13" s="49" t="s">
        <v>21</v>
      </c>
      <c r="DK13" s="49" t="str">
        <f>SIS062_D_Paslaugaproduk46</f>
        <v xml:space="preserve">... paslauga (produktas) </v>
      </c>
      <c r="DL13" s="49" t="str">
        <f>SIS062_D_Paslaugaproduk47</f>
        <v xml:space="preserve">... paslauga (produktas) </v>
      </c>
      <c r="DM13" s="49" t="s">
        <v>22</v>
      </c>
      <c r="DN13" s="49" t="s">
        <v>23</v>
      </c>
      <c r="DO13" s="49" t="s">
        <v>24</v>
      </c>
      <c r="DP13" s="49" t="str">
        <f>SIS062_D_Paslaugaproduk48</f>
        <v xml:space="preserve">... paslauga (produktas) </v>
      </c>
      <c r="DQ13" s="49" t="str">
        <f>SIS062_D_Paslaugaproduk49</f>
        <v xml:space="preserve">... paslauga (produktas) </v>
      </c>
      <c r="DR13" s="49" t="s">
        <v>25</v>
      </c>
      <c r="DS13" s="49" t="s">
        <v>26</v>
      </c>
      <c r="DT13" s="49" t="str">
        <f>SIS062_D_Paslaugaproduk50</f>
        <v xml:space="preserve">... paslauga (produktas) </v>
      </c>
      <c r="DU13" s="33" t="str">
        <f>SIS062_D_Paslaugaproduk51</f>
        <v xml:space="preserve">... paslauga (produktas) </v>
      </c>
      <c r="DV13" s="48" t="s">
        <v>18</v>
      </c>
      <c r="DW13" s="49" t="s">
        <v>19</v>
      </c>
      <c r="DX13" s="49" t="str">
        <f>SIS062_D_Paslaugaproduk52</f>
        <v xml:space="preserve">... paslauga (produktas) </v>
      </c>
      <c r="DY13" s="49" t="s">
        <v>20</v>
      </c>
      <c r="DZ13" s="49" t="s">
        <v>21</v>
      </c>
      <c r="EA13" s="49" t="str">
        <f>SIS062_D_Paslaugaproduk53</f>
        <v xml:space="preserve">... paslauga (produktas) </v>
      </c>
      <c r="EB13" s="49" t="str">
        <f>SIS062_D_Paslaugaproduk54</f>
        <v xml:space="preserve">... paslauga (produktas) </v>
      </c>
      <c r="EC13" s="49" t="s">
        <v>22</v>
      </c>
      <c r="ED13" s="49" t="s">
        <v>23</v>
      </c>
      <c r="EE13" s="49" t="s">
        <v>24</v>
      </c>
      <c r="EF13" s="49" t="str">
        <f>SIS062_D_Paslaugaproduk55</f>
        <v xml:space="preserve">... paslauga (produktas) </v>
      </c>
      <c r="EG13" s="49" t="str">
        <f>SIS062_D_Paslaugaproduk56</f>
        <v xml:space="preserve">... paslauga (produktas) </v>
      </c>
      <c r="EH13" s="49" t="s">
        <v>25</v>
      </c>
      <c r="EI13" s="49" t="s">
        <v>26</v>
      </c>
      <c r="EJ13" s="49" t="str">
        <f>SIS062_D_Paslaugaproduk57</f>
        <v xml:space="preserve">... paslauga (produktas) </v>
      </c>
      <c r="EK13" s="49" t="str">
        <f>SIS062_D_Paslaugaproduk58</f>
        <v xml:space="preserve">... paslauga (produktas) </v>
      </c>
      <c r="EL13" s="38"/>
      <c r="EM13" s="39"/>
    </row>
    <row r="14" spans="1:143" x14ac:dyDescent="0.25">
      <c r="A14" s="41"/>
      <c r="B14" s="24"/>
      <c r="C14" s="25"/>
      <c r="D14" s="25"/>
      <c r="E14" s="25"/>
      <c r="F14" s="25"/>
      <c r="G14" s="26"/>
      <c r="H14" s="27"/>
      <c r="I14" s="51"/>
      <c r="J14" s="32"/>
      <c r="K14" s="32"/>
      <c r="L14" s="32"/>
      <c r="M14" s="32"/>
      <c r="N14" s="32"/>
      <c r="O14" s="32"/>
      <c r="P14" s="32"/>
      <c r="Q14" s="32"/>
      <c r="R14" s="32"/>
      <c r="S14" s="32"/>
      <c r="T14" s="32"/>
      <c r="U14" s="32"/>
      <c r="V14" s="32"/>
      <c r="W14" s="32"/>
      <c r="X14" s="32"/>
      <c r="Y14" s="32"/>
      <c r="Z14" s="32"/>
      <c r="AA14" s="32"/>
      <c r="AB14" s="32"/>
      <c r="AC14" s="52"/>
      <c r="AD14" s="30"/>
      <c r="AE14" s="32"/>
      <c r="AF14" s="32"/>
      <c r="AG14" s="32"/>
      <c r="AH14" s="32"/>
      <c r="AI14" s="32"/>
      <c r="AJ14" s="32"/>
      <c r="AK14" s="32"/>
      <c r="AL14" s="32"/>
      <c r="AM14" s="32"/>
      <c r="AN14" s="32"/>
      <c r="AO14" s="32"/>
      <c r="AP14" s="32"/>
      <c r="AQ14" s="32"/>
      <c r="AR14" s="32"/>
      <c r="AS14" s="52"/>
      <c r="AT14" s="30"/>
      <c r="AU14" s="32"/>
      <c r="AV14" s="32"/>
      <c r="AW14" s="32"/>
      <c r="AX14" s="32"/>
      <c r="AY14" s="32"/>
      <c r="AZ14" s="32"/>
      <c r="BA14" s="32"/>
      <c r="BB14" s="32"/>
      <c r="BC14" s="32"/>
      <c r="BD14" s="32"/>
      <c r="BE14" s="32"/>
      <c r="BF14" s="32"/>
      <c r="BG14" s="32"/>
      <c r="BH14" s="32"/>
      <c r="BI14" s="52"/>
      <c r="BJ14" s="30"/>
      <c r="BK14" s="32"/>
      <c r="BL14" s="32"/>
      <c r="BM14" s="32"/>
      <c r="BN14" s="32"/>
      <c r="BO14" s="32"/>
      <c r="BP14" s="32"/>
      <c r="BQ14" s="32"/>
      <c r="BR14" s="32"/>
      <c r="BS14" s="32"/>
      <c r="BT14" s="32"/>
      <c r="BU14" s="32"/>
      <c r="BV14" s="32"/>
      <c r="BW14" s="32"/>
      <c r="BX14" s="32"/>
      <c r="BY14" s="31"/>
      <c r="BZ14" s="51"/>
      <c r="CA14" s="32"/>
      <c r="CB14" s="32"/>
      <c r="CC14" s="32"/>
      <c r="CD14" s="32"/>
      <c r="CE14" s="32"/>
      <c r="CF14" s="32"/>
      <c r="CG14" s="32"/>
      <c r="CH14" s="32"/>
      <c r="CI14" s="32"/>
      <c r="CJ14" s="32"/>
      <c r="CK14" s="32"/>
      <c r="CL14" s="32"/>
      <c r="CM14" s="32"/>
      <c r="CN14" s="32"/>
      <c r="CO14" s="52"/>
      <c r="CP14" s="30"/>
      <c r="CQ14" s="32"/>
      <c r="CR14" s="32"/>
      <c r="CS14" s="32"/>
      <c r="CT14" s="32"/>
      <c r="CU14" s="32"/>
      <c r="CV14" s="32"/>
      <c r="CW14" s="32"/>
      <c r="CX14" s="32"/>
      <c r="CY14" s="32"/>
      <c r="CZ14" s="32"/>
      <c r="DA14" s="32"/>
      <c r="DB14" s="32"/>
      <c r="DC14" s="32"/>
      <c r="DD14" s="32"/>
      <c r="DE14" s="52"/>
      <c r="DF14" s="30"/>
      <c r="DG14" s="32"/>
      <c r="DH14" s="32"/>
      <c r="DI14" s="32"/>
      <c r="DJ14" s="32"/>
      <c r="DK14" s="32"/>
      <c r="DL14" s="32"/>
      <c r="DM14" s="32"/>
      <c r="DN14" s="32"/>
      <c r="DO14" s="32"/>
      <c r="DP14" s="32"/>
      <c r="DQ14" s="32"/>
      <c r="DR14" s="32"/>
      <c r="DS14" s="32"/>
      <c r="DT14" s="32"/>
      <c r="DU14" s="31"/>
      <c r="DV14" s="51"/>
      <c r="DW14" s="32"/>
      <c r="DX14" s="32"/>
      <c r="DY14" s="32"/>
      <c r="DZ14" s="32"/>
      <c r="EA14" s="32"/>
      <c r="EB14" s="32"/>
      <c r="EC14" s="32"/>
      <c r="ED14" s="32"/>
      <c r="EE14" s="32"/>
      <c r="EF14" s="32"/>
      <c r="EG14" s="32"/>
      <c r="EH14" s="32"/>
      <c r="EI14" s="32"/>
      <c r="EJ14" s="32"/>
      <c r="EK14" s="32"/>
      <c r="EL14" s="38"/>
      <c r="EM14" s="39"/>
    </row>
    <row r="15" spans="1:143" x14ac:dyDescent="0.25">
      <c r="A15" s="41"/>
      <c r="B15" s="24"/>
      <c r="C15" s="25"/>
      <c r="D15" s="25"/>
      <c r="E15" s="25"/>
      <c r="F15" s="25"/>
      <c r="G15" s="26"/>
      <c r="H15" s="27"/>
      <c r="I15" s="51"/>
      <c r="J15" s="32"/>
      <c r="K15" s="32"/>
      <c r="L15" s="32"/>
      <c r="M15" s="32"/>
      <c r="N15" s="32"/>
      <c r="O15" s="32"/>
      <c r="P15" s="32"/>
      <c r="Q15" s="32"/>
      <c r="R15" s="32"/>
      <c r="S15" s="32"/>
      <c r="T15" s="32"/>
      <c r="U15" s="32"/>
      <c r="V15" s="32"/>
      <c r="W15" s="32"/>
      <c r="X15" s="32"/>
      <c r="Y15" s="32"/>
      <c r="Z15" s="32"/>
      <c r="AA15" s="32"/>
      <c r="AB15" s="32"/>
      <c r="AC15" s="52"/>
      <c r="AD15" s="30"/>
      <c r="AE15" s="32"/>
      <c r="AF15" s="32"/>
      <c r="AG15" s="32"/>
      <c r="AH15" s="32"/>
      <c r="AI15" s="32"/>
      <c r="AJ15" s="32"/>
      <c r="AK15" s="32"/>
      <c r="AL15" s="32"/>
      <c r="AM15" s="32"/>
      <c r="AN15" s="32"/>
      <c r="AO15" s="32"/>
      <c r="AP15" s="32"/>
      <c r="AQ15" s="32"/>
      <c r="AR15" s="32"/>
      <c r="AS15" s="52"/>
      <c r="AT15" s="30"/>
      <c r="AU15" s="32"/>
      <c r="AV15" s="32"/>
      <c r="AW15" s="32"/>
      <c r="AX15" s="32"/>
      <c r="AY15" s="32"/>
      <c r="AZ15" s="32"/>
      <c r="BA15" s="32"/>
      <c r="BB15" s="32"/>
      <c r="BC15" s="32"/>
      <c r="BD15" s="32"/>
      <c r="BE15" s="32"/>
      <c r="BF15" s="32"/>
      <c r="BG15" s="32"/>
      <c r="BH15" s="32"/>
      <c r="BI15" s="52"/>
      <c r="BJ15" s="30"/>
      <c r="BK15" s="32"/>
      <c r="BL15" s="32"/>
      <c r="BM15" s="32"/>
      <c r="BN15" s="32"/>
      <c r="BO15" s="32"/>
      <c r="BP15" s="32"/>
      <c r="BQ15" s="32"/>
      <c r="BR15" s="32"/>
      <c r="BS15" s="32"/>
      <c r="BT15" s="32"/>
      <c r="BU15" s="32"/>
      <c r="BV15" s="32"/>
      <c r="BW15" s="32"/>
      <c r="BX15" s="32"/>
      <c r="BY15" s="31"/>
      <c r="BZ15" s="51"/>
      <c r="CA15" s="32"/>
      <c r="CB15" s="32"/>
      <c r="CC15" s="32"/>
      <c r="CD15" s="32"/>
      <c r="CE15" s="32"/>
      <c r="CF15" s="32"/>
      <c r="CG15" s="32"/>
      <c r="CH15" s="32"/>
      <c r="CI15" s="32"/>
      <c r="CJ15" s="32"/>
      <c r="CK15" s="32"/>
      <c r="CL15" s="32"/>
      <c r="CM15" s="32"/>
      <c r="CN15" s="32"/>
      <c r="CO15" s="52"/>
      <c r="CP15" s="30"/>
      <c r="CQ15" s="32"/>
      <c r="CR15" s="32"/>
      <c r="CS15" s="32"/>
      <c r="CT15" s="32"/>
      <c r="CU15" s="32"/>
      <c r="CV15" s="32"/>
      <c r="CW15" s="32"/>
      <c r="CX15" s="32"/>
      <c r="CY15" s="32"/>
      <c r="CZ15" s="32"/>
      <c r="DA15" s="32"/>
      <c r="DB15" s="32"/>
      <c r="DC15" s="32"/>
      <c r="DD15" s="32"/>
      <c r="DE15" s="52"/>
      <c r="DF15" s="30"/>
      <c r="DG15" s="32"/>
      <c r="DH15" s="32"/>
      <c r="DI15" s="32"/>
      <c r="DJ15" s="32"/>
      <c r="DK15" s="32"/>
      <c r="DL15" s="32"/>
      <c r="DM15" s="32"/>
      <c r="DN15" s="32"/>
      <c r="DO15" s="32"/>
      <c r="DP15" s="32"/>
      <c r="DQ15" s="32"/>
      <c r="DR15" s="32"/>
      <c r="DS15" s="32"/>
      <c r="DT15" s="32"/>
      <c r="DU15" s="31"/>
      <c r="DV15" s="51"/>
      <c r="DW15" s="32"/>
      <c r="DX15" s="32"/>
      <c r="DY15" s="32"/>
      <c r="DZ15" s="32"/>
      <c r="EA15" s="32"/>
      <c r="EB15" s="32"/>
      <c r="EC15" s="32"/>
      <c r="ED15" s="32"/>
      <c r="EE15" s="32"/>
      <c r="EF15" s="32"/>
      <c r="EG15" s="32"/>
      <c r="EH15" s="32"/>
      <c r="EI15" s="32"/>
      <c r="EJ15" s="32"/>
      <c r="EK15" s="32"/>
      <c r="EL15" s="38"/>
      <c r="EM15" s="39"/>
    </row>
    <row r="16" spans="1:143" ht="15.75" thickBot="1" x14ac:dyDescent="0.3">
      <c r="A16" s="41"/>
      <c r="B16" s="24"/>
      <c r="C16" s="25"/>
      <c r="D16" s="25"/>
      <c r="E16" s="25"/>
      <c r="F16" s="25"/>
      <c r="G16" s="26"/>
      <c r="H16" s="27"/>
      <c r="I16" s="51"/>
      <c r="J16" s="32"/>
      <c r="K16" s="32"/>
      <c r="L16" s="32"/>
      <c r="M16" s="53"/>
      <c r="N16" s="32"/>
      <c r="O16" s="32"/>
      <c r="P16" s="32"/>
      <c r="Q16" s="32"/>
      <c r="R16" s="32"/>
      <c r="S16" s="32"/>
      <c r="T16" s="32"/>
      <c r="U16" s="32"/>
      <c r="V16" s="53"/>
      <c r="W16" s="32"/>
      <c r="X16" s="32"/>
      <c r="Y16" s="32"/>
      <c r="Z16" s="32"/>
      <c r="AA16" s="32"/>
      <c r="AB16" s="32"/>
      <c r="AC16" s="54"/>
      <c r="AD16" s="30"/>
      <c r="AE16" s="32"/>
      <c r="AF16" s="32"/>
      <c r="AG16" s="32"/>
      <c r="AH16" s="53"/>
      <c r="AI16" s="32"/>
      <c r="AJ16" s="32"/>
      <c r="AK16" s="32"/>
      <c r="AL16" s="32"/>
      <c r="AM16" s="32"/>
      <c r="AN16" s="32"/>
      <c r="AO16" s="32"/>
      <c r="AP16" s="32"/>
      <c r="AQ16" s="53"/>
      <c r="AR16" s="32"/>
      <c r="AS16" s="54"/>
      <c r="AT16" s="30"/>
      <c r="AU16" s="32"/>
      <c r="AV16" s="32"/>
      <c r="AW16" s="32"/>
      <c r="AX16" s="53"/>
      <c r="AY16" s="32"/>
      <c r="AZ16" s="32"/>
      <c r="BA16" s="32"/>
      <c r="BB16" s="32"/>
      <c r="BC16" s="32"/>
      <c r="BD16" s="32"/>
      <c r="BE16" s="32"/>
      <c r="BF16" s="32"/>
      <c r="BG16" s="53"/>
      <c r="BH16" s="32"/>
      <c r="BI16" s="52"/>
      <c r="BJ16" s="30"/>
      <c r="BK16" s="32"/>
      <c r="BL16" s="32"/>
      <c r="BM16" s="32"/>
      <c r="BN16" s="53"/>
      <c r="BO16" s="32"/>
      <c r="BP16" s="32"/>
      <c r="BQ16" s="32"/>
      <c r="BR16" s="32"/>
      <c r="BS16" s="32"/>
      <c r="BT16" s="32"/>
      <c r="BU16" s="32"/>
      <c r="BV16" s="32"/>
      <c r="BW16" s="53"/>
      <c r="BX16" s="32"/>
      <c r="BY16" s="31"/>
      <c r="BZ16" s="55"/>
      <c r="CA16" s="32"/>
      <c r="CB16" s="32"/>
      <c r="CC16" s="32"/>
      <c r="CD16" s="53"/>
      <c r="CE16" s="32"/>
      <c r="CF16" s="32"/>
      <c r="CG16" s="32"/>
      <c r="CH16" s="32"/>
      <c r="CI16" s="32"/>
      <c r="CJ16" s="32"/>
      <c r="CK16" s="32"/>
      <c r="CL16" s="32"/>
      <c r="CM16" s="53"/>
      <c r="CN16" s="32"/>
      <c r="CO16" s="54"/>
      <c r="CP16" s="30"/>
      <c r="CQ16" s="32"/>
      <c r="CR16" s="32"/>
      <c r="CS16" s="32"/>
      <c r="CT16" s="53"/>
      <c r="CU16" s="32"/>
      <c r="CV16" s="32"/>
      <c r="CW16" s="32"/>
      <c r="CX16" s="32"/>
      <c r="CY16" s="32"/>
      <c r="CZ16" s="32"/>
      <c r="DA16" s="32"/>
      <c r="DB16" s="32"/>
      <c r="DC16" s="53"/>
      <c r="DD16" s="32"/>
      <c r="DE16" s="54"/>
      <c r="DF16" s="30"/>
      <c r="DG16" s="32"/>
      <c r="DH16" s="32"/>
      <c r="DI16" s="32"/>
      <c r="DJ16" s="53"/>
      <c r="DK16" s="32"/>
      <c r="DL16" s="32"/>
      <c r="DM16" s="32"/>
      <c r="DN16" s="32"/>
      <c r="DO16" s="32"/>
      <c r="DP16" s="32"/>
      <c r="DQ16" s="32"/>
      <c r="DR16" s="32"/>
      <c r="DS16" s="53"/>
      <c r="DT16" s="32"/>
      <c r="DU16" s="31"/>
      <c r="DV16" s="55"/>
      <c r="DW16" s="32"/>
      <c r="DX16" s="32"/>
      <c r="DY16" s="32"/>
      <c r="DZ16" s="53"/>
      <c r="EA16" s="32"/>
      <c r="EB16" s="32"/>
      <c r="EC16" s="32"/>
      <c r="ED16" s="32"/>
      <c r="EE16" s="32"/>
      <c r="EF16" s="32"/>
      <c r="EG16" s="32"/>
      <c r="EH16" s="32"/>
      <c r="EI16" s="53"/>
      <c r="EJ16" s="32"/>
      <c r="EK16" s="32"/>
      <c r="EL16" s="38"/>
      <c r="EM16" s="39"/>
    </row>
    <row r="17" spans="1:143" x14ac:dyDescent="0.25">
      <c r="B17" s="56"/>
      <c r="C17" s="57" t="s">
        <v>29</v>
      </c>
      <c r="D17" s="57"/>
      <c r="E17" s="57"/>
      <c r="F17" s="58"/>
      <c r="G17" s="59">
        <f t="shared" ref="G17:AL17" si="0">SUM(G18:G20)</f>
        <v>3530074.8400000003</v>
      </c>
      <c r="H17" s="60">
        <f t="shared" si="0"/>
        <v>0</v>
      </c>
      <c r="I17" s="61">
        <f t="shared" si="0"/>
        <v>1908403.8061999998</v>
      </c>
      <c r="J17" s="62">
        <f t="shared" si="0"/>
        <v>0</v>
      </c>
      <c r="K17" s="62">
        <f t="shared" si="0"/>
        <v>0</v>
      </c>
      <c r="L17" s="63">
        <f t="shared" si="0"/>
        <v>1038637.8574000001</v>
      </c>
      <c r="M17" s="63">
        <f t="shared" si="0"/>
        <v>0</v>
      </c>
      <c r="N17" s="63">
        <f t="shared" si="0"/>
        <v>0</v>
      </c>
      <c r="O17" s="63">
        <f t="shared" si="0"/>
        <v>49849.666400000002</v>
      </c>
      <c r="P17" s="63">
        <f t="shared" si="0"/>
        <v>137792.86000000057</v>
      </c>
      <c r="Q17" s="63">
        <f t="shared" si="0"/>
        <v>0</v>
      </c>
      <c r="R17" s="63">
        <f t="shared" si="0"/>
        <v>40168.04</v>
      </c>
      <c r="S17" s="63">
        <f t="shared" si="0"/>
        <v>0</v>
      </c>
      <c r="T17" s="63">
        <f t="shared" si="0"/>
        <v>0</v>
      </c>
      <c r="U17" s="63">
        <f t="shared" si="0"/>
        <v>0</v>
      </c>
      <c r="V17" s="63">
        <f t="shared" si="0"/>
        <v>0</v>
      </c>
      <c r="W17" s="63">
        <f t="shared" si="0"/>
        <v>0</v>
      </c>
      <c r="X17" s="63">
        <f t="shared" si="0"/>
        <v>139500</v>
      </c>
      <c r="Y17" s="63">
        <f t="shared" si="0"/>
        <v>0</v>
      </c>
      <c r="Z17" s="64">
        <f t="shared" si="0"/>
        <v>0</v>
      </c>
      <c r="AA17" s="64">
        <f t="shared" si="0"/>
        <v>0</v>
      </c>
      <c r="AB17" s="64">
        <f t="shared" si="0"/>
        <v>0</v>
      </c>
      <c r="AC17" s="65">
        <f t="shared" si="0"/>
        <v>215722.61</v>
      </c>
      <c r="AD17" s="62">
        <f t="shared" si="0"/>
        <v>1908403.8061999998</v>
      </c>
      <c r="AE17" s="62">
        <f t="shared" si="0"/>
        <v>0</v>
      </c>
      <c r="AF17" s="62">
        <f t="shared" si="0"/>
        <v>0</v>
      </c>
      <c r="AG17" s="63">
        <f t="shared" si="0"/>
        <v>1038637.8574000001</v>
      </c>
      <c r="AH17" s="63">
        <f t="shared" si="0"/>
        <v>0</v>
      </c>
      <c r="AI17" s="63">
        <f t="shared" si="0"/>
        <v>0</v>
      </c>
      <c r="AJ17" s="63">
        <f t="shared" si="0"/>
        <v>49849.666400000002</v>
      </c>
      <c r="AK17" s="63">
        <f t="shared" si="0"/>
        <v>137792.86000000057</v>
      </c>
      <c r="AL17" s="63">
        <f t="shared" si="0"/>
        <v>0</v>
      </c>
      <c r="AM17" s="63">
        <f t="shared" ref="AM17:CX17" si="1">SUM(AM18:AM20)</f>
        <v>40168.04</v>
      </c>
      <c r="AN17" s="63">
        <f t="shared" si="1"/>
        <v>0</v>
      </c>
      <c r="AO17" s="63">
        <f t="shared" si="1"/>
        <v>0</v>
      </c>
      <c r="AP17" s="63">
        <f t="shared" si="1"/>
        <v>0</v>
      </c>
      <c r="AQ17" s="63">
        <f t="shared" si="1"/>
        <v>0</v>
      </c>
      <c r="AR17" s="63">
        <f t="shared" si="1"/>
        <v>0</v>
      </c>
      <c r="AS17" s="65">
        <f t="shared" si="1"/>
        <v>139500</v>
      </c>
      <c r="AT17" s="62">
        <f t="shared" si="1"/>
        <v>0</v>
      </c>
      <c r="AU17" s="62">
        <f t="shared" si="1"/>
        <v>0</v>
      </c>
      <c r="AV17" s="62">
        <f t="shared" si="1"/>
        <v>0</v>
      </c>
      <c r="AW17" s="63">
        <f t="shared" si="1"/>
        <v>0</v>
      </c>
      <c r="AX17" s="63">
        <f t="shared" si="1"/>
        <v>0</v>
      </c>
      <c r="AY17" s="63">
        <f t="shared" si="1"/>
        <v>0</v>
      </c>
      <c r="AZ17" s="63">
        <f t="shared" si="1"/>
        <v>0</v>
      </c>
      <c r="BA17" s="63">
        <f t="shared" si="1"/>
        <v>0</v>
      </c>
      <c r="BB17" s="63">
        <f t="shared" si="1"/>
        <v>0</v>
      </c>
      <c r="BC17" s="63">
        <f t="shared" si="1"/>
        <v>0</v>
      </c>
      <c r="BD17" s="63">
        <f t="shared" si="1"/>
        <v>0</v>
      </c>
      <c r="BE17" s="63">
        <f t="shared" si="1"/>
        <v>0</v>
      </c>
      <c r="BF17" s="63">
        <f t="shared" si="1"/>
        <v>0</v>
      </c>
      <c r="BG17" s="63">
        <f t="shared" si="1"/>
        <v>0</v>
      </c>
      <c r="BH17" s="63">
        <f t="shared" si="1"/>
        <v>0</v>
      </c>
      <c r="BI17" s="65">
        <f t="shared" si="1"/>
        <v>0</v>
      </c>
      <c r="BJ17" s="62">
        <f t="shared" si="1"/>
        <v>0</v>
      </c>
      <c r="BK17" s="62">
        <f t="shared" si="1"/>
        <v>0</v>
      </c>
      <c r="BL17" s="62">
        <f t="shared" si="1"/>
        <v>0</v>
      </c>
      <c r="BM17" s="63">
        <f t="shared" si="1"/>
        <v>0</v>
      </c>
      <c r="BN17" s="63">
        <f t="shared" si="1"/>
        <v>0</v>
      </c>
      <c r="BO17" s="63">
        <f t="shared" si="1"/>
        <v>0</v>
      </c>
      <c r="BP17" s="63">
        <f t="shared" si="1"/>
        <v>0</v>
      </c>
      <c r="BQ17" s="63">
        <f t="shared" si="1"/>
        <v>0</v>
      </c>
      <c r="BR17" s="63">
        <f t="shared" si="1"/>
        <v>0</v>
      </c>
      <c r="BS17" s="63">
        <f t="shared" si="1"/>
        <v>0</v>
      </c>
      <c r="BT17" s="63">
        <f t="shared" si="1"/>
        <v>0</v>
      </c>
      <c r="BU17" s="63">
        <f t="shared" si="1"/>
        <v>0</v>
      </c>
      <c r="BV17" s="63">
        <f t="shared" si="1"/>
        <v>0</v>
      </c>
      <c r="BW17" s="63">
        <f t="shared" si="1"/>
        <v>0</v>
      </c>
      <c r="BX17" s="63">
        <f t="shared" si="1"/>
        <v>0</v>
      </c>
      <c r="BY17" s="65">
        <f t="shared" si="1"/>
        <v>0</v>
      </c>
      <c r="BZ17" s="62">
        <f t="shared" si="1"/>
        <v>0</v>
      </c>
      <c r="CA17" s="62">
        <f t="shared" si="1"/>
        <v>0</v>
      </c>
      <c r="CB17" s="62">
        <f t="shared" si="1"/>
        <v>0</v>
      </c>
      <c r="CC17" s="63">
        <f t="shared" si="1"/>
        <v>0</v>
      </c>
      <c r="CD17" s="63">
        <f t="shared" si="1"/>
        <v>0</v>
      </c>
      <c r="CE17" s="63">
        <f t="shared" si="1"/>
        <v>0</v>
      </c>
      <c r="CF17" s="63">
        <f t="shared" si="1"/>
        <v>0</v>
      </c>
      <c r="CG17" s="63">
        <f t="shared" si="1"/>
        <v>0</v>
      </c>
      <c r="CH17" s="63">
        <f t="shared" si="1"/>
        <v>0</v>
      </c>
      <c r="CI17" s="63">
        <f t="shared" si="1"/>
        <v>0</v>
      </c>
      <c r="CJ17" s="63">
        <f t="shared" si="1"/>
        <v>0</v>
      </c>
      <c r="CK17" s="63">
        <f t="shared" si="1"/>
        <v>0</v>
      </c>
      <c r="CL17" s="63">
        <f t="shared" si="1"/>
        <v>0</v>
      </c>
      <c r="CM17" s="63">
        <f t="shared" si="1"/>
        <v>0</v>
      </c>
      <c r="CN17" s="63">
        <f t="shared" si="1"/>
        <v>0</v>
      </c>
      <c r="CO17" s="65">
        <f t="shared" si="1"/>
        <v>0</v>
      </c>
      <c r="CP17" s="62">
        <f t="shared" si="1"/>
        <v>0</v>
      </c>
      <c r="CQ17" s="62">
        <f t="shared" si="1"/>
        <v>0</v>
      </c>
      <c r="CR17" s="62">
        <f t="shared" si="1"/>
        <v>0</v>
      </c>
      <c r="CS17" s="63">
        <f t="shared" si="1"/>
        <v>0</v>
      </c>
      <c r="CT17" s="63">
        <f t="shared" si="1"/>
        <v>0</v>
      </c>
      <c r="CU17" s="63">
        <f t="shared" si="1"/>
        <v>0</v>
      </c>
      <c r="CV17" s="63">
        <f t="shared" si="1"/>
        <v>0</v>
      </c>
      <c r="CW17" s="63">
        <f t="shared" si="1"/>
        <v>0</v>
      </c>
      <c r="CX17" s="63">
        <f t="shared" si="1"/>
        <v>0</v>
      </c>
      <c r="CY17" s="63">
        <f t="shared" ref="CY17:EK17" si="2">SUM(CY18:CY20)</f>
        <v>0</v>
      </c>
      <c r="CZ17" s="63">
        <f t="shared" si="2"/>
        <v>0</v>
      </c>
      <c r="DA17" s="63">
        <f t="shared" si="2"/>
        <v>0</v>
      </c>
      <c r="DB17" s="63">
        <f t="shared" si="2"/>
        <v>0</v>
      </c>
      <c r="DC17" s="63">
        <f t="shared" si="2"/>
        <v>0</v>
      </c>
      <c r="DD17" s="63">
        <f t="shared" si="2"/>
        <v>0</v>
      </c>
      <c r="DE17" s="65">
        <f t="shared" si="2"/>
        <v>0</v>
      </c>
      <c r="DF17" s="62">
        <f t="shared" si="2"/>
        <v>0</v>
      </c>
      <c r="DG17" s="62">
        <f t="shared" si="2"/>
        <v>0</v>
      </c>
      <c r="DH17" s="62">
        <f t="shared" si="2"/>
        <v>0</v>
      </c>
      <c r="DI17" s="63">
        <f t="shared" si="2"/>
        <v>0</v>
      </c>
      <c r="DJ17" s="63">
        <f t="shared" si="2"/>
        <v>0</v>
      </c>
      <c r="DK17" s="63">
        <f t="shared" si="2"/>
        <v>0</v>
      </c>
      <c r="DL17" s="63">
        <f t="shared" si="2"/>
        <v>0</v>
      </c>
      <c r="DM17" s="63">
        <f t="shared" si="2"/>
        <v>0</v>
      </c>
      <c r="DN17" s="63">
        <f t="shared" si="2"/>
        <v>0</v>
      </c>
      <c r="DO17" s="63">
        <f t="shared" si="2"/>
        <v>0</v>
      </c>
      <c r="DP17" s="63">
        <f t="shared" si="2"/>
        <v>0</v>
      </c>
      <c r="DQ17" s="63">
        <f t="shared" si="2"/>
        <v>0</v>
      </c>
      <c r="DR17" s="63">
        <f t="shared" si="2"/>
        <v>0</v>
      </c>
      <c r="DS17" s="63">
        <f t="shared" si="2"/>
        <v>0</v>
      </c>
      <c r="DT17" s="63">
        <f t="shared" si="2"/>
        <v>0</v>
      </c>
      <c r="DU17" s="65">
        <f t="shared" si="2"/>
        <v>0</v>
      </c>
      <c r="DV17" s="62">
        <f t="shared" si="2"/>
        <v>0</v>
      </c>
      <c r="DW17" s="62">
        <f t="shared" si="2"/>
        <v>0</v>
      </c>
      <c r="DX17" s="62">
        <f t="shared" si="2"/>
        <v>0</v>
      </c>
      <c r="DY17" s="63">
        <f t="shared" si="2"/>
        <v>0</v>
      </c>
      <c r="DZ17" s="63">
        <f t="shared" si="2"/>
        <v>0</v>
      </c>
      <c r="EA17" s="63">
        <f t="shared" si="2"/>
        <v>0</v>
      </c>
      <c r="EB17" s="63">
        <f t="shared" si="2"/>
        <v>0</v>
      </c>
      <c r="EC17" s="63">
        <f t="shared" si="2"/>
        <v>0</v>
      </c>
      <c r="ED17" s="63">
        <f t="shared" si="2"/>
        <v>0</v>
      </c>
      <c r="EE17" s="63">
        <f t="shared" si="2"/>
        <v>0</v>
      </c>
      <c r="EF17" s="63">
        <f t="shared" si="2"/>
        <v>0</v>
      </c>
      <c r="EG17" s="63">
        <f t="shared" si="2"/>
        <v>0</v>
      </c>
      <c r="EH17" s="63">
        <f t="shared" si="2"/>
        <v>0</v>
      </c>
      <c r="EI17" s="63">
        <f t="shared" si="2"/>
        <v>0</v>
      </c>
      <c r="EJ17" s="63">
        <f t="shared" si="2"/>
        <v>0</v>
      </c>
      <c r="EK17" s="63">
        <f t="shared" si="2"/>
        <v>0</v>
      </c>
      <c r="EL17" s="66" t="s">
        <v>30</v>
      </c>
      <c r="EM17" s="67" t="s">
        <v>31</v>
      </c>
    </row>
    <row r="18" spans="1:143" x14ac:dyDescent="0.25">
      <c r="B18" s="68"/>
      <c r="C18" s="69" t="s">
        <v>32</v>
      </c>
      <c r="D18" s="70"/>
      <c r="E18" s="70"/>
      <c r="F18" s="71"/>
      <c r="G18" s="72">
        <f>SUM(I18:W18,Y18:AA18)</f>
        <v>3168732.2300000004</v>
      </c>
      <c r="H18" s="73"/>
      <c r="I18" s="74">
        <f t="shared" ref="I18:W21" si="3">SUM(AD18,AT18,BJ18,BZ18,CP18,DF18,DV18)</f>
        <v>1902283.8061999998</v>
      </c>
      <c r="J18" s="75">
        <f t="shared" si="3"/>
        <v>0</v>
      </c>
      <c r="K18" s="75">
        <f t="shared" si="3"/>
        <v>0</v>
      </c>
      <c r="L18" s="76">
        <f t="shared" si="3"/>
        <v>1038637.8574000001</v>
      </c>
      <c r="M18" s="76">
        <f t="shared" si="3"/>
        <v>0</v>
      </c>
      <c r="N18" s="76">
        <f t="shared" si="3"/>
        <v>0</v>
      </c>
      <c r="O18" s="76">
        <f t="shared" si="3"/>
        <v>49849.666400000002</v>
      </c>
      <c r="P18" s="76">
        <f t="shared" si="3"/>
        <v>137792.86000000057</v>
      </c>
      <c r="Q18" s="76">
        <f t="shared" si="3"/>
        <v>0</v>
      </c>
      <c r="R18" s="76">
        <f t="shared" si="3"/>
        <v>40168.04</v>
      </c>
      <c r="S18" s="76">
        <f t="shared" si="3"/>
        <v>0</v>
      </c>
      <c r="T18" s="76">
        <f t="shared" si="3"/>
        <v>0</v>
      </c>
      <c r="U18" s="76">
        <f t="shared" si="3"/>
        <v>0</v>
      </c>
      <c r="V18" s="76">
        <f t="shared" si="3"/>
        <v>0</v>
      </c>
      <c r="W18" s="76">
        <f t="shared" si="3"/>
        <v>0</v>
      </c>
      <c r="X18" s="77" t="s">
        <v>30</v>
      </c>
      <c r="Y18" s="78">
        <v>0</v>
      </c>
      <c r="Z18" s="79">
        <v>0</v>
      </c>
      <c r="AA18" s="79">
        <v>0</v>
      </c>
      <c r="AB18" s="77" t="s">
        <v>30</v>
      </c>
      <c r="AC18" s="80" t="s">
        <v>30</v>
      </c>
      <c r="AD18" s="81">
        <v>1902283.8061999998</v>
      </c>
      <c r="AE18" s="81">
        <v>0</v>
      </c>
      <c r="AF18" s="81">
        <v>0</v>
      </c>
      <c r="AG18" s="82">
        <v>1038637.8574000001</v>
      </c>
      <c r="AH18" s="82">
        <v>0</v>
      </c>
      <c r="AI18" s="82">
        <v>0</v>
      </c>
      <c r="AJ18" s="82">
        <v>49849.666400000002</v>
      </c>
      <c r="AK18" s="82">
        <v>137792.86000000057</v>
      </c>
      <c r="AL18" s="82">
        <v>0</v>
      </c>
      <c r="AM18" s="82">
        <v>40168.04</v>
      </c>
      <c r="AN18" s="82">
        <v>0</v>
      </c>
      <c r="AO18" s="82">
        <v>0</v>
      </c>
      <c r="AP18" s="82">
        <v>0</v>
      </c>
      <c r="AQ18" s="82">
        <v>0</v>
      </c>
      <c r="AR18" s="82">
        <v>0</v>
      </c>
      <c r="AS18" s="77" t="s">
        <v>30</v>
      </c>
      <c r="AT18" s="83"/>
      <c r="AU18" s="81"/>
      <c r="AV18" s="81"/>
      <c r="AW18" s="82"/>
      <c r="AX18" s="82"/>
      <c r="AY18" s="82"/>
      <c r="AZ18" s="82"/>
      <c r="BA18" s="82"/>
      <c r="BB18" s="82"/>
      <c r="BC18" s="82"/>
      <c r="BD18" s="82"/>
      <c r="BE18" s="82"/>
      <c r="BF18" s="82"/>
      <c r="BG18" s="82"/>
      <c r="BH18" s="82"/>
      <c r="BI18" s="77" t="s">
        <v>30</v>
      </c>
      <c r="BJ18" s="83"/>
      <c r="BK18" s="81"/>
      <c r="BL18" s="81"/>
      <c r="BM18" s="82"/>
      <c r="BN18" s="82"/>
      <c r="BO18" s="82"/>
      <c r="BP18" s="82"/>
      <c r="BQ18" s="82"/>
      <c r="BR18" s="82"/>
      <c r="BS18" s="82"/>
      <c r="BT18" s="82"/>
      <c r="BU18" s="82"/>
      <c r="BV18" s="82"/>
      <c r="BW18" s="82"/>
      <c r="BX18" s="82"/>
      <c r="BY18" s="77" t="s">
        <v>30</v>
      </c>
      <c r="BZ18" s="83"/>
      <c r="CA18" s="81"/>
      <c r="CB18" s="81"/>
      <c r="CC18" s="82"/>
      <c r="CD18" s="82"/>
      <c r="CE18" s="82"/>
      <c r="CF18" s="82"/>
      <c r="CG18" s="82"/>
      <c r="CH18" s="82"/>
      <c r="CI18" s="82"/>
      <c r="CJ18" s="82"/>
      <c r="CK18" s="82"/>
      <c r="CL18" s="82"/>
      <c r="CM18" s="82"/>
      <c r="CN18" s="82"/>
      <c r="CO18" s="84" t="s">
        <v>30</v>
      </c>
      <c r="CP18" s="81"/>
      <c r="CQ18" s="81"/>
      <c r="CR18" s="81"/>
      <c r="CS18" s="82"/>
      <c r="CT18" s="82"/>
      <c r="CU18" s="82"/>
      <c r="CV18" s="82"/>
      <c r="CW18" s="82"/>
      <c r="CX18" s="82"/>
      <c r="CY18" s="82"/>
      <c r="CZ18" s="82"/>
      <c r="DA18" s="82"/>
      <c r="DB18" s="82"/>
      <c r="DC18" s="82"/>
      <c r="DD18" s="82"/>
      <c r="DE18" s="84" t="s">
        <v>30</v>
      </c>
      <c r="DF18" s="81"/>
      <c r="DG18" s="81"/>
      <c r="DH18" s="81"/>
      <c r="DI18" s="82"/>
      <c r="DJ18" s="82"/>
      <c r="DK18" s="82"/>
      <c r="DL18" s="82"/>
      <c r="DM18" s="82"/>
      <c r="DN18" s="82"/>
      <c r="DO18" s="82"/>
      <c r="DP18" s="82"/>
      <c r="DQ18" s="82"/>
      <c r="DR18" s="82"/>
      <c r="DS18" s="82"/>
      <c r="DT18" s="82"/>
      <c r="DU18" s="77" t="s">
        <v>30</v>
      </c>
      <c r="DV18" s="83"/>
      <c r="DW18" s="81"/>
      <c r="DX18" s="81"/>
      <c r="DY18" s="82"/>
      <c r="DZ18" s="82"/>
      <c r="EA18" s="82"/>
      <c r="EB18" s="82"/>
      <c r="EC18" s="82"/>
      <c r="ED18" s="82"/>
      <c r="EE18" s="82"/>
      <c r="EF18" s="82"/>
      <c r="EG18" s="82"/>
      <c r="EH18" s="82"/>
      <c r="EI18" s="82"/>
      <c r="EJ18" s="82"/>
      <c r="EK18" s="77" t="s">
        <v>30</v>
      </c>
      <c r="EL18" s="85" t="s">
        <v>30</v>
      </c>
      <c r="EM18" s="86" t="s">
        <v>33</v>
      </c>
    </row>
    <row r="19" spans="1:143" ht="15" customHeight="1" x14ac:dyDescent="0.25">
      <c r="B19" s="68"/>
      <c r="C19" s="87" t="s">
        <v>34</v>
      </c>
      <c r="D19" s="88"/>
      <c r="E19" s="88"/>
      <c r="F19" s="89"/>
      <c r="G19" s="72">
        <f>SUM(I19:AC19)</f>
        <v>12240</v>
      </c>
      <c r="H19" s="73"/>
      <c r="I19" s="74">
        <f t="shared" si="3"/>
        <v>6120</v>
      </c>
      <c r="J19" s="75">
        <f t="shared" si="3"/>
        <v>0</v>
      </c>
      <c r="K19" s="75">
        <f t="shared" si="3"/>
        <v>0</v>
      </c>
      <c r="L19" s="76">
        <f t="shared" si="3"/>
        <v>0</v>
      </c>
      <c r="M19" s="76">
        <f t="shared" si="3"/>
        <v>0</v>
      </c>
      <c r="N19" s="76">
        <f t="shared" si="3"/>
        <v>0</v>
      </c>
      <c r="O19" s="76">
        <f t="shared" si="3"/>
        <v>0</v>
      </c>
      <c r="P19" s="76">
        <f t="shared" si="3"/>
        <v>0</v>
      </c>
      <c r="Q19" s="76">
        <f t="shared" si="3"/>
        <v>0</v>
      </c>
      <c r="R19" s="76">
        <f t="shared" si="3"/>
        <v>0</v>
      </c>
      <c r="S19" s="76">
        <f t="shared" si="3"/>
        <v>0</v>
      </c>
      <c r="T19" s="76">
        <f t="shared" si="3"/>
        <v>0</v>
      </c>
      <c r="U19" s="76">
        <f t="shared" si="3"/>
        <v>0</v>
      </c>
      <c r="V19" s="76">
        <f t="shared" si="3"/>
        <v>0</v>
      </c>
      <c r="W19" s="76">
        <f t="shared" si="3"/>
        <v>0</v>
      </c>
      <c r="X19" s="76">
        <f>SUM(AS19,BI19,BY19,CO19,DE19,DU19,EK19)</f>
        <v>0</v>
      </c>
      <c r="Y19" s="78">
        <v>0</v>
      </c>
      <c r="Z19" s="79">
        <v>0</v>
      </c>
      <c r="AA19" s="79">
        <v>0</v>
      </c>
      <c r="AB19" s="78">
        <v>0</v>
      </c>
      <c r="AC19" s="90">
        <v>6120</v>
      </c>
      <c r="AD19" s="81">
        <v>6120</v>
      </c>
      <c r="AE19" s="81">
        <v>0</v>
      </c>
      <c r="AF19" s="81">
        <v>0</v>
      </c>
      <c r="AG19" s="82">
        <v>0</v>
      </c>
      <c r="AH19" s="82">
        <v>0</v>
      </c>
      <c r="AI19" s="82">
        <v>0</v>
      </c>
      <c r="AJ19" s="82">
        <v>0</v>
      </c>
      <c r="AK19" s="82">
        <v>0</v>
      </c>
      <c r="AL19" s="82">
        <v>0</v>
      </c>
      <c r="AM19" s="82">
        <v>0</v>
      </c>
      <c r="AN19" s="82">
        <v>0</v>
      </c>
      <c r="AO19" s="82">
        <v>0</v>
      </c>
      <c r="AP19" s="82">
        <v>0</v>
      </c>
      <c r="AQ19" s="82">
        <v>0</v>
      </c>
      <c r="AR19" s="82">
        <v>0</v>
      </c>
      <c r="AS19" s="91">
        <v>0</v>
      </c>
      <c r="AT19" s="81"/>
      <c r="AU19" s="81"/>
      <c r="AV19" s="81"/>
      <c r="AW19" s="82"/>
      <c r="AX19" s="82"/>
      <c r="AY19" s="82"/>
      <c r="AZ19" s="82"/>
      <c r="BA19" s="82"/>
      <c r="BB19" s="82"/>
      <c r="BC19" s="82"/>
      <c r="BD19" s="82"/>
      <c r="BE19" s="82"/>
      <c r="BF19" s="82"/>
      <c r="BG19" s="82"/>
      <c r="BH19" s="82"/>
      <c r="BI19" s="91"/>
      <c r="BJ19" s="81"/>
      <c r="BK19" s="81"/>
      <c r="BL19" s="81"/>
      <c r="BM19" s="82"/>
      <c r="BN19" s="82"/>
      <c r="BO19" s="82"/>
      <c r="BP19" s="82"/>
      <c r="BQ19" s="82"/>
      <c r="BR19" s="82"/>
      <c r="BS19" s="82"/>
      <c r="BT19" s="82"/>
      <c r="BU19" s="82"/>
      <c r="BV19" s="82"/>
      <c r="BW19" s="82"/>
      <c r="BX19" s="82"/>
      <c r="BY19" s="91"/>
      <c r="BZ19" s="81"/>
      <c r="CA19" s="81"/>
      <c r="CB19" s="81"/>
      <c r="CC19" s="82"/>
      <c r="CD19" s="82"/>
      <c r="CE19" s="82"/>
      <c r="CF19" s="82"/>
      <c r="CG19" s="82"/>
      <c r="CH19" s="82"/>
      <c r="CI19" s="82"/>
      <c r="CJ19" s="82"/>
      <c r="CK19" s="82"/>
      <c r="CL19" s="82"/>
      <c r="CM19" s="82"/>
      <c r="CN19" s="82"/>
      <c r="CO19" s="91"/>
      <c r="CP19" s="81"/>
      <c r="CQ19" s="81"/>
      <c r="CR19" s="81"/>
      <c r="CS19" s="82"/>
      <c r="CT19" s="82"/>
      <c r="CU19" s="82"/>
      <c r="CV19" s="82"/>
      <c r="CW19" s="82"/>
      <c r="CX19" s="82"/>
      <c r="CY19" s="82"/>
      <c r="CZ19" s="82"/>
      <c r="DA19" s="82"/>
      <c r="DB19" s="82"/>
      <c r="DC19" s="82"/>
      <c r="DD19" s="82"/>
      <c r="DE19" s="91"/>
      <c r="DF19" s="83"/>
      <c r="DG19" s="81"/>
      <c r="DH19" s="81"/>
      <c r="DI19" s="82"/>
      <c r="DJ19" s="82"/>
      <c r="DK19" s="82"/>
      <c r="DL19" s="82"/>
      <c r="DM19" s="82"/>
      <c r="DN19" s="82"/>
      <c r="DO19" s="82"/>
      <c r="DP19" s="82"/>
      <c r="DQ19" s="82"/>
      <c r="DR19" s="82"/>
      <c r="DS19" s="82"/>
      <c r="DT19" s="82"/>
      <c r="DU19" s="91"/>
      <c r="DV19" s="81"/>
      <c r="DW19" s="81"/>
      <c r="DX19" s="81"/>
      <c r="DY19" s="82"/>
      <c r="DZ19" s="82"/>
      <c r="EA19" s="82"/>
      <c r="EB19" s="82"/>
      <c r="EC19" s="82"/>
      <c r="ED19" s="82"/>
      <c r="EE19" s="82"/>
      <c r="EF19" s="82"/>
      <c r="EG19" s="82"/>
      <c r="EH19" s="82"/>
      <c r="EI19" s="82"/>
      <c r="EJ19" s="82"/>
      <c r="EK19" s="92"/>
      <c r="EL19" s="85" t="s">
        <v>30</v>
      </c>
      <c r="EM19" s="86" t="s">
        <v>35</v>
      </c>
    </row>
    <row r="20" spans="1:143" x14ac:dyDescent="0.25">
      <c r="B20" s="68"/>
      <c r="C20" s="69" t="s">
        <v>36</v>
      </c>
      <c r="D20" s="70"/>
      <c r="E20" s="70"/>
      <c r="F20" s="71"/>
      <c r="G20" s="72">
        <f>SUM(I20:AC20)</f>
        <v>349102.61</v>
      </c>
      <c r="H20" s="73"/>
      <c r="I20" s="74">
        <f t="shared" si="3"/>
        <v>0</v>
      </c>
      <c r="J20" s="75">
        <f t="shared" si="3"/>
        <v>0</v>
      </c>
      <c r="K20" s="75">
        <f t="shared" si="3"/>
        <v>0</v>
      </c>
      <c r="L20" s="76">
        <f t="shared" si="3"/>
        <v>0</v>
      </c>
      <c r="M20" s="76">
        <f t="shared" si="3"/>
        <v>0</v>
      </c>
      <c r="N20" s="76">
        <f t="shared" si="3"/>
        <v>0</v>
      </c>
      <c r="O20" s="76">
        <f t="shared" si="3"/>
        <v>0</v>
      </c>
      <c r="P20" s="76">
        <f t="shared" si="3"/>
        <v>0</v>
      </c>
      <c r="Q20" s="76">
        <f t="shared" si="3"/>
        <v>0</v>
      </c>
      <c r="R20" s="76">
        <f t="shared" si="3"/>
        <v>0</v>
      </c>
      <c r="S20" s="76">
        <f t="shared" si="3"/>
        <v>0</v>
      </c>
      <c r="T20" s="76">
        <f t="shared" si="3"/>
        <v>0</v>
      </c>
      <c r="U20" s="76">
        <f t="shared" si="3"/>
        <v>0</v>
      </c>
      <c r="V20" s="76">
        <f t="shared" si="3"/>
        <v>0</v>
      </c>
      <c r="W20" s="76">
        <f t="shared" si="3"/>
        <v>0</v>
      </c>
      <c r="X20" s="76">
        <f>SUM(AS20,BI20,BY20,CO20,DE20,DU20,EK20)</f>
        <v>139500</v>
      </c>
      <c r="Y20" s="78">
        <v>0</v>
      </c>
      <c r="Z20" s="79">
        <v>0</v>
      </c>
      <c r="AA20" s="79">
        <v>0</v>
      </c>
      <c r="AB20" s="79">
        <v>0</v>
      </c>
      <c r="AC20" s="90">
        <v>209602.61</v>
      </c>
      <c r="AD20" s="81">
        <v>0</v>
      </c>
      <c r="AE20" s="81">
        <v>0</v>
      </c>
      <c r="AF20" s="81">
        <v>0</v>
      </c>
      <c r="AG20" s="82">
        <v>0</v>
      </c>
      <c r="AH20" s="82">
        <v>0</v>
      </c>
      <c r="AI20" s="82">
        <v>0</v>
      </c>
      <c r="AJ20" s="82">
        <v>0</v>
      </c>
      <c r="AK20" s="82">
        <v>0</v>
      </c>
      <c r="AL20" s="82">
        <v>0</v>
      </c>
      <c r="AM20" s="82">
        <v>0</v>
      </c>
      <c r="AN20" s="82">
        <v>0</v>
      </c>
      <c r="AO20" s="82">
        <v>0</v>
      </c>
      <c r="AP20" s="82">
        <v>0</v>
      </c>
      <c r="AQ20" s="82">
        <v>0</v>
      </c>
      <c r="AR20" s="82">
        <v>0</v>
      </c>
      <c r="AS20" s="91">
        <v>139500</v>
      </c>
      <c r="AT20" s="81"/>
      <c r="AU20" s="81"/>
      <c r="AV20" s="81"/>
      <c r="AW20" s="82"/>
      <c r="AX20" s="82"/>
      <c r="AY20" s="82"/>
      <c r="AZ20" s="82"/>
      <c r="BA20" s="82"/>
      <c r="BB20" s="82"/>
      <c r="BC20" s="82"/>
      <c r="BD20" s="82"/>
      <c r="BE20" s="82"/>
      <c r="BF20" s="82"/>
      <c r="BG20" s="82"/>
      <c r="BH20" s="82"/>
      <c r="BI20" s="91"/>
      <c r="BJ20" s="81"/>
      <c r="BK20" s="81"/>
      <c r="BL20" s="81"/>
      <c r="BM20" s="82"/>
      <c r="BN20" s="82"/>
      <c r="BO20" s="82"/>
      <c r="BP20" s="82"/>
      <c r="BQ20" s="82"/>
      <c r="BR20" s="82"/>
      <c r="BS20" s="82"/>
      <c r="BT20" s="82"/>
      <c r="BU20" s="82"/>
      <c r="BV20" s="82"/>
      <c r="BW20" s="82"/>
      <c r="BX20" s="82"/>
      <c r="BY20" s="91"/>
      <c r="BZ20" s="81"/>
      <c r="CA20" s="81"/>
      <c r="CB20" s="81"/>
      <c r="CC20" s="82"/>
      <c r="CD20" s="82"/>
      <c r="CE20" s="82"/>
      <c r="CF20" s="82"/>
      <c r="CG20" s="82"/>
      <c r="CH20" s="82"/>
      <c r="CI20" s="82"/>
      <c r="CJ20" s="82"/>
      <c r="CK20" s="82"/>
      <c r="CL20" s="82"/>
      <c r="CM20" s="82"/>
      <c r="CN20" s="82"/>
      <c r="CO20" s="91"/>
      <c r="CP20" s="81"/>
      <c r="CQ20" s="81"/>
      <c r="CR20" s="81"/>
      <c r="CS20" s="82"/>
      <c r="CT20" s="82"/>
      <c r="CU20" s="82"/>
      <c r="CV20" s="82"/>
      <c r="CW20" s="82"/>
      <c r="CX20" s="82"/>
      <c r="CY20" s="82"/>
      <c r="CZ20" s="82"/>
      <c r="DA20" s="82"/>
      <c r="DB20" s="82"/>
      <c r="DC20" s="82"/>
      <c r="DD20" s="82"/>
      <c r="DE20" s="91"/>
      <c r="DF20" s="81"/>
      <c r="DG20" s="81"/>
      <c r="DH20" s="81"/>
      <c r="DI20" s="82"/>
      <c r="DJ20" s="82"/>
      <c r="DK20" s="82"/>
      <c r="DL20" s="82"/>
      <c r="DM20" s="82"/>
      <c r="DN20" s="82"/>
      <c r="DO20" s="82"/>
      <c r="DP20" s="82"/>
      <c r="DQ20" s="82"/>
      <c r="DR20" s="82"/>
      <c r="DS20" s="82"/>
      <c r="DT20" s="82"/>
      <c r="DU20" s="91"/>
      <c r="DV20" s="81"/>
      <c r="DW20" s="81"/>
      <c r="DX20" s="81"/>
      <c r="DY20" s="82"/>
      <c r="DZ20" s="82"/>
      <c r="EA20" s="82"/>
      <c r="EB20" s="82"/>
      <c r="EC20" s="82"/>
      <c r="ED20" s="82"/>
      <c r="EE20" s="82"/>
      <c r="EF20" s="82"/>
      <c r="EG20" s="82"/>
      <c r="EH20" s="82"/>
      <c r="EI20" s="82"/>
      <c r="EJ20" s="82"/>
      <c r="EK20" s="92"/>
      <c r="EL20" s="85" t="s">
        <v>30</v>
      </c>
      <c r="EM20" s="86" t="s">
        <v>37</v>
      </c>
    </row>
    <row r="21" spans="1:143" x14ac:dyDescent="0.25">
      <c r="B21" s="68"/>
      <c r="C21" s="93" t="s">
        <v>38</v>
      </c>
      <c r="D21" s="93"/>
      <c r="E21" s="93"/>
      <c r="F21" s="94"/>
      <c r="G21" s="95">
        <f>SUM(I21:AC21,EL21)</f>
        <v>3903368.0890568513</v>
      </c>
      <c r="H21" s="96"/>
      <c r="I21" s="97">
        <f t="shared" si="3"/>
        <v>2659998.1542109563</v>
      </c>
      <c r="J21" s="98">
        <f t="shared" si="3"/>
        <v>5.3597287666024796E-3</v>
      </c>
      <c r="K21" s="98">
        <f t="shared" si="3"/>
        <v>0</v>
      </c>
      <c r="L21" s="99">
        <f t="shared" si="3"/>
        <v>593191.96224560437</v>
      </c>
      <c r="M21" s="99">
        <f t="shared" si="3"/>
        <v>0</v>
      </c>
      <c r="N21" s="99">
        <f t="shared" si="3"/>
        <v>0</v>
      </c>
      <c r="O21" s="99">
        <f t="shared" si="3"/>
        <v>64182.452534542143</v>
      </c>
      <c r="P21" s="99">
        <f t="shared" si="3"/>
        <v>160583.6313027397</v>
      </c>
      <c r="Q21" s="99">
        <f t="shared" si="3"/>
        <v>0</v>
      </c>
      <c r="R21" s="99">
        <f t="shared" si="3"/>
        <v>2342.5803854267865</v>
      </c>
      <c r="S21" s="99">
        <f t="shared" si="3"/>
        <v>0</v>
      </c>
      <c r="T21" s="99">
        <f t="shared" si="3"/>
        <v>0</v>
      </c>
      <c r="U21" s="99">
        <f t="shared" si="3"/>
        <v>0</v>
      </c>
      <c r="V21" s="99">
        <f t="shared" si="3"/>
        <v>0</v>
      </c>
      <c r="W21" s="99">
        <f t="shared" si="3"/>
        <v>0</v>
      </c>
      <c r="X21" s="99">
        <f>SUM(AS21,BI21,BY21,CO21,DE21,DU21,EK21)</f>
        <v>3429.52</v>
      </c>
      <c r="Y21" s="100">
        <f>SIS066_F_Isvisotiesiogi2Elektrosenergi1</f>
        <v>0</v>
      </c>
      <c r="Z21" s="101">
        <f>SIS066_F_Isvisotiesiogi2Geriamojovande1</f>
        <v>0</v>
      </c>
      <c r="AA21" s="101">
        <f>SIS066_F_Isvisotiesiogi2Paslaugaproduk8</f>
        <v>0</v>
      </c>
      <c r="AB21" s="101">
        <f>SIS066_F_Isvisotiesiogi2Elektrosenergi2</f>
        <v>0</v>
      </c>
      <c r="AC21" s="102">
        <f>SIS066_F_Isvisotiesiogi2Paslaugaproduk9</f>
        <v>166558.97636218375</v>
      </c>
      <c r="AD21" s="103">
        <f>SUM(SIS066_F_Isvisotiesiogi2Katiliniuirele3,SIS066_F_Isvisotiesiogi2Kogeneracinese3)</f>
        <v>2659998.1542109563</v>
      </c>
      <c r="AE21" s="103">
        <f>SUM(SIS066_F_Isvisotiesiogi2Katiliniuirele4,SIS066_F_Isvisotiesiogi2Kogeneracinese4)</f>
        <v>5.3597287666024796E-3</v>
      </c>
      <c r="AF21" s="103">
        <f>SIS066_F_Isvisotiesiogi2Paslaugaproduk10</f>
        <v>0</v>
      </c>
      <c r="AG21" s="104">
        <f>SIS066_F_Isvisotiesiogi2Silumosperdavi10</f>
        <v>593191.96224560437</v>
      </c>
      <c r="AH21" s="104">
        <f>SIS066_F_Isvisotiesiogi2Balansavimasce2</f>
        <v>0</v>
      </c>
      <c r="AI21" s="104">
        <f>SIS066_F_Isvisotiesiogi2Paslaugaproduk11</f>
        <v>0</v>
      </c>
      <c r="AJ21" s="104">
        <f>SIS066_F_Isvisotiesiogi2Paslaugaproduk12</f>
        <v>64182.452534542143</v>
      </c>
      <c r="AK21" s="104">
        <f>SIS066_F_Isvisotiesiogi2Karstovandenst11</f>
        <v>160583.6313027397</v>
      </c>
      <c r="AL21" s="104">
        <f>SIS066_F_Isvisotiesiogi2Karstovandenst12</f>
        <v>0</v>
      </c>
      <c r="AM21" s="104">
        <f>SIS066_F_Isvisotiesiogi2Karstovandensa2</f>
        <v>2342.5803854267865</v>
      </c>
      <c r="AN21" s="104">
        <f>SIS066_F_Isvisotiesiogi2Paslaugaproduk13</f>
        <v>0</v>
      </c>
      <c r="AO21" s="104">
        <f>SIS066_F_Isvisotiesiogi2Paslaugaproduk14</f>
        <v>0</v>
      </c>
      <c r="AP21" s="104">
        <f>SIS066_F_Isvisotiesiogi2Pastatusildymo11</f>
        <v>0</v>
      </c>
      <c r="AQ21" s="104">
        <f>SIS066_F_Isvisotiesiogi2Pastatusildymo12</f>
        <v>0</v>
      </c>
      <c r="AR21" s="104">
        <f>SIS066_F_Isvisotiesiogi2Paslaugaproduk15</f>
        <v>0</v>
      </c>
      <c r="AS21" s="105">
        <f>SIS066_F_Isvisotiesiogi2Paslaugaproduk16</f>
        <v>3429.52</v>
      </c>
      <c r="AT21" s="103">
        <f>SUM(SIS066_F_Isvisotiesiogi2Katiliniuirele5,SIS066_F_Isvisotiesiogi2Kogeneracinese5)</f>
        <v>0</v>
      </c>
      <c r="AU21" s="103">
        <f>SUM(SIS066_F_Isvisotiesiogi2Katiliniuirele6,SIS066_F_Isvisotiesiogi2Kogeneracinese6)</f>
        <v>0</v>
      </c>
      <c r="AV21" s="103">
        <f>SIS066_F_Isvisotiesiogi2Paslaugaproduk17</f>
        <v>0</v>
      </c>
      <c r="AW21" s="104">
        <f>SIS066_F_Isvisotiesiogi2Silumosperdavi11</f>
        <v>0</v>
      </c>
      <c r="AX21" s="104">
        <f>SIS066_F_Isvisotiesiogi2Balansavimasce3</f>
        <v>0</v>
      </c>
      <c r="AY21" s="104">
        <f>SIS066_F_Isvisotiesiogi2Paslaugaproduk18</f>
        <v>0</v>
      </c>
      <c r="AZ21" s="104">
        <f>SIS066_F_Isvisotiesiogi2Paslaugaproduk19</f>
        <v>0</v>
      </c>
      <c r="BA21" s="104">
        <f>SIS066_F_Isvisotiesiogi2Karstovandenst13</f>
        <v>0</v>
      </c>
      <c r="BB21" s="104">
        <f>SIS066_F_Isvisotiesiogi2Karstovandenst14</f>
        <v>0</v>
      </c>
      <c r="BC21" s="104">
        <f>SIS066_F_Isvisotiesiogi2Karstovandensa3</f>
        <v>0</v>
      </c>
      <c r="BD21" s="104">
        <f>SIS066_F_Isvisotiesiogi2Paslaugaproduk20</f>
        <v>0</v>
      </c>
      <c r="BE21" s="104">
        <f>SIS066_F_Isvisotiesiogi2Paslaugaproduk21</f>
        <v>0</v>
      </c>
      <c r="BF21" s="104">
        <f>SIS066_F_Isvisotiesiogi2Pastatusildymo13</f>
        <v>0</v>
      </c>
      <c r="BG21" s="104">
        <f>SIS066_F_Isvisotiesiogi2Pastatusildymo14</f>
        <v>0</v>
      </c>
      <c r="BH21" s="104">
        <f>SIS066_F_Isvisotiesiogi2Paslaugaproduk22</f>
        <v>0</v>
      </c>
      <c r="BI21" s="105">
        <f>SIS066_F_Isvisotiesiogi2Paslaugaproduk23</f>
        <v>0</v>
      </c>
      <c r="BJ21" s="103">
        <f>SUM(SIS066_F_Isvisotiesiogi2Katiliniuirele7,SIS066_F_Isvisotiesiogi2Kogeneracinese7)</f>
        <v>0</v>
      </c>
      <c r="BK21" s="103">
        <f>SUM(SIS066_F_Isvisotiesiogi2Katiliniuirele8,SIS066_F_Isvisotiesiogi2Kogeneracinese8)</f>
        <v>0</v>
      </c>
      <c r="BL21" s="103">
        <f>SIS066_F_Isvisotiesiogi2Paslaugaproduk24</f>
        <v>0</v>
      </c>
      <c r="BM21" s="104">
        <f>SIS066_F_Isvisotiesiogi2Silumosperdavi12</f>
        <v>0</v>
      </c>
      <c r="BN21" s="104">
        <f>SIS066_F_Isvisotiesiogi2Balansavimasce4</f>
        <v>0</v>
      </c>
      <c r="BO21" s="104">
        <f>SIS066_F_Isvisotiesiogi2Paslaugaproduk25</f>
        <v>0</v>
      </c>
      <c r="BP21" s="104">
        <f>SIS066_F_Isvisotiesiogi2Paslaugaproduk26</f>
        <v>0</v>
      </c>
      <c r="BQ21" s="104">
        <f>SIS066_F_Isvisotiesiogi2Karstovandenst15</f>
        <v>0</v>
      </c>
      <c r="BR21" s="104">
        <f>SIS066_F_Isvisotiesiogi2Karstovandenst16</f>
        <v>0</v>
      </c>
      <c r="BS21" s="104">
        <f>SIS066_F_Isvisotiesiogi2Karstovandensa4</f>
        <v>0</v>
      </c>
      <c r="BT21" s="104">
        <f>SIS066_F_Isvisotiesiogi2Paslaugaproduk27</f>
        <v>0</v>
      </c>
      <c r="BU21" s="104">
        <f>SIS066_F_Isvisotiesiogi2Paslaugaproduk28</f>
        <v>0</v>
      </c>
      <c r="BV21" s="104">
        <f>SIS066_F_Isvisotiesiogi2Pastatusildymo15</f>
        <v>0</v>
      </c>
      <c r="BW21" s="104">
        <f>SIS066_F_Isvisotiesiogi2Pastatusildymo16</f>
        <v>0</v>
      </c>
      <c r="BX21" s="104">
        <f>SIS066_F_Isvisotiesiogi2Paslaugaproduk29</f>
        <v>0</v>
      </c>
      <c r="BY21" s="105">
        <f>SIS066_F_Isvisotiesiogi2Paslaugaproduk30</f>
        <v>0</v>
      </c>
      <c r="BZ21" s="103">
        <f>SUM(SIS066_F_Isvisotiesiogi2Katiliniuirele9,SIS066_F_Isvisotiesiogi2Kogeneracinese9)</f>
        <v>0</v>
      </c>
      <c r="CA21" s="103">
        <f>SUM(SIS066_F_Isvisotiesiogi2Katiliniuirele10,SIS066_F_Isvisotiesiogi2Kogeneracinese10)</f>
        <v>0</v>
      </c>
      <c r="CB21" s="103">
        <f>SIS066_F_Isvisotiesiogi2Paslaugaproduk31</f>
        <v>0</v>
      </c>
      <c r="CC21" s="104">
        <f>SIS066_F_Isvisotiesiogi2Silumosperdavi13</f>
        <v>0</v>
      </c>
      <c r="CD21" s="104">
        <f>SIS066_F_Isvisotiesiogi2Balansavimasce5</f>
        <v>0</v>
      </c>
      <c r="CE21" s="104">
        <f>SIS066_F_Isvisotiesiogi2Paslaugaproduk32</f>
        <v>0</v>
      </c>
      <c r="CF21" s="104">
        <f>SIS066_F_Isvisotiesiogi2Paslaugaproduk33</f>
        <v>0</v>
      </c>
      <c r="CG21" s="104">
        <f>SIS066_F_Isvisotiesiogi2Karstovandenst17</f>
        <v>0</v>
      </c>
      <c r="CH21" s="104">
        <f>SIS066_F_Isvisotiesiogi2Karstovandenst18</f>
        <v>0</v>
      </c>
      <c r="CI21" s="104">
        <f>SIS066_F_Isvisotiesiogi2Karstovandensa5</f>
        <v>0</v>
      </c>
      <c r="CJ21" s="104">
        <f>SIS066_F_Isvisotiesiogi2Paslaugaproduk34</f>
        <v>0</v>
      </c>
      <c r="CK21" s="104">
        <f>SIS066_F_Isvisotiesiogi2Paslaugaproduk35</f>
        <v>0</v>
      </c>
      <c r="CL21" s="104">
        <f>SIS066_F_Isvisotiesiogi2Pastatusildymo17</f>
        <v>0</v>
      </c>
      <c r="CM21" s="104">
        <f>SIS066_F_Isvisotiesiogi2Pastatusildymo18</f>
        <v>0</v>
      </c>
      <c r="CN21" s="104">
        <f>SIS066_F_Isvisotiesiogi2Paslaugaproduk36</f>
        <v>0</v>
      </c>
      <c r="CO21" s="105">
        <f>SIS066_F_Isvisotiesiogi2Paslaugaproduk37</f>
        <v>0</v>
      </c>
      <c r="CP21" s="103">
        <f>SUM(SIS066_F_Isvisotiesiogi2Katiliniuirele11,SIS066_F_Isvisotiesiogi2Kogeneracinese11)</f>
        <v>0</v>
      </c>
      <c r="CQ21" s="103">
        <f>SUM(SIS066_F_Isvisotiesiogi2Katiliniuirele12,SIS066_F_Isvisotiesiogi2Kogeneracinese12)</f>
        <v>0</v>
      </c>
      <c r="CR21" s="103">
        <f>SIS066_F_Isvisotiesiogi2Paslaugaproduk38</f>
        <v>0</v>
      </c>
      <c r="CS21" s="104">
        <f>SIS066_F_Isvisotiesiogi2Silumosperdavi14</f>
        <v>0</v>
      </c>
      <c r="CT21" s="104">
        <f>SIS066_F_Isvisotiesiogi2Balansavimasce6</f>
        <v>0</v>
      </c>
      <c r="CU21" s="104">
        <f>SIS066_F_Isvisotiesiogi2Paslaugaproduk39</f>
        <v>0</v>
      </c>
      <c r="CV21" s="104">
        <f>SIS066_F_Isvisotiesiogi2Paslaugaproduk40</f>
        <v>0</v>
      </c>
      <c r="CW21" s="104">
        <f>SIS066_F_Isvisotiesiogi2Karstovandenst19</f>
        <v>0</v>
      </c>
      <c r="CX21" s="104">
        <f>SIS066_F_Isvisotiesiogi2Karstovandenst20</f>
        <v>0</v>
      </c>
      <c r="CY21" s="104">
        <f>SIS066_F_Isvisotiesiogi2Karstovandensa6</f>
        <v>0</v>
      </c>
      <c r="CZ21" s="104">
        <f>SIS066_F_Isvisotiesiogi2Paslaugaproduk41</f>
        <v>0</v>
      </c>
      <c r="DA21" s="104">
        <f>SIS066_F_Isvisotiesiogi2Paslaugaproduk42</f>
        <v>0</v>
      </c>
      <c r="DB21" s="104">
        <f>SIS066_F_Isvisotiesiogi2Pastatusildymo19</f>
        <v>0</v>
      </c>
      <c r="DC21" s="104">
        <f>SIS066_F_Isvisotiesiogi2Pastatusildymo20</f>
        <v>0</v>
      </c>
      <c r="DD21" s="104">
        <f>SIS066_F_Isvisotiesiogi2Paslaugaproduk43</f>
        <v>0</v>
      </c>
      <c r="DE21" s="105">
        <f>SIS066_F_Isvisotiesiogi2Paslaugaproduk44</f>
        <v>0</v>
      </c>
      <c r="DF21" s="103">
        <f>SUM(SIS066_F_Isvisotiesiogi2Katiliniuirele13,SIS066_F_Isvisotiesiogi2Kogeneracinese13)</f>
        <v>0</v>
      </c>
      <c r="DG21" s="103">
        <f>SUM(SIS066_F_Isvisotiesiogi2Katiliniuirele14,SIS066_F_Isvisotiesiogi2Kogeneracinese14)</f>
        <v>0</v>
      </c>
      <c r="DH21" s="103">
        <f>SIS066_F_Isvisotiesiogi2Paslaugaproduk45</f>
        <v>0</v>
      </c>
      <c r="DI21" s="104">
        <f>SIS066_F_Isvisotiesiogi2Silumosperdavi15</f>
        <v>0</v>
      </c>
      <c r="DJ21" s="104">
        <f>SIS066_F_Isvisotiesiogi2Balansavimasce7</f>
        <v>0</v>
      </c>
      <c r="DK21" s="104">
        <f>SIS066_F_Isvisotiesiogi2Paslaugaproduk46</f>
        <v>0</v>
      </c>
      <c r="DL21" s="104">
        <f>SIS066_F_Isvisotiesiogi2Paslaugaproduk47</f>
        <v>0</v>
      </c>
      <c r="DM21" s="104">
        <f>SIS066_F_Isvisotiesiogi2Karstovandenst21</f>
        <v>0</v>
      </c>
      <c r="DN21" s="104">
        <f>SIS066_F_Isvisotiesiogi2Karstovandenst22</f>
        <v>0</v>
      </c>
      <c r="DO21" s="104">
        <f>SIS066_F_Isvisotiesiogi2Karstovandensa7</f>
        <v>0</v>
      </c>
      <c r="DP21" s="104">
        <f>SIS066_F_Isvisotiesiogi2Paslaugaproduk48</f>
        <v>0</v>
      </c>
      <c r="DQ21" s="104">
        <f>SIS066_F_Isvisotiesiogi2Paslaugaproduk49</f>
        <v>0</v>
      </c>
      <c r="DR21" s="104">
        <f>SIS066_F_Isvisotiesiogi2Pastatusildymo21</f>
        <v>0</v>
      </c>
      <c r="DS21" s="104">
        <f>SIS066_F_Isvisotiesiogi2Pastatusildymo22</f>
        <v>0</v>
      </c>
      <c r="DT21" s="104">
        <f>SIS066_F_Isvisotiesiogi2Paslaugaproduk50</f>
        <v>0</v>
      </c>
      <c r="DU21" s="105">
        <f>SIS066_F_Isvisotiesiogi2Paslaugaproduk51</f>
        <v>0</v>
      </c>
      <c r="DV21" s="103">
        <f>SUM(SIS066_F_Isvisotiesiogi2Katiliniuirele15,SIS066_F_Isvisotiesiogi2Kogeneracinese15)</f>
        <v>0</v>
      </c>
      <c r="DW21" s="103">
        <f>SUM(SIS066_F_Isvisotiesiogi2Katiliniuirele16,SIS066_F_Isvisotiesiogi2Kogeneracinese16)</f>
        <v>0</v>
      </c>
      <c r="DX21" s="103">
        <f>SIS066_F_Isvisotiesiogi2Paslaugaproduk52</f>
        <v>0</v>
      </c>
      <c r="DY21" s="104">
        <f>SIS066_F_Isvisotiesiogi2Silumosperdavi16</f>
        <v>0</v>
      </c>
      <c r="DZ21" s="104">
        <f>SIS066_F_Isvisotiesiogi2Balansavimasce8</f>
        <v>0</v>
      </c>
      <c r="EA21" s="104">
        <f>SIS066_F_Isvisotiesiogi2Paslaugaproduk53</f>
        <v>0</v>
      </c>
      <c r="EB21" s="104">
        <f>SIS066_F_Isvisotiesiogi2Paslaugaproduk54</f>
        <v>0</v>
      </c>
      <c r="EC21" s="104">
        <f>SIS066_F_Isvisotiesiogi2Karstovandenst23</f>
        <v>0</v>
      </c>
      <c r="ED21" s="104">
        <f>SIS066_F_Isvisotiesiogi2Karstovandenst24</f>
        <v>0</v>
      </c>
      <c r="EE21" s="104">
        <f>SIS066_F_Isvisotiesiogi2Karstovandensa8</f>
        <v>0</v>
      </c>
      <c r="EF21" s="104">
        <f>SIS066_F_Isvisotiesiogi2Paslaugaproduk55</f>
        <v>0</v>
      </c>
      <c r="EG21" s="104">
        <f>SIS066_F_Isvisotiesiogi2Paslaugaproduk56</f>
        <v>0</v>
      </c>
      <c r="EH21" s="104">
        <f>SIS066_F_Isvisotiesiogi2Pastatusildymo23</f>
        <v>0</v>
      </c>
      <c r="EI21" s="104">
        <f>SIS066_F_Isvisotiesiogi2Pastatusildymo24</f>
        <v>0</v>
      </c>
      <c r="EJ21" s="104">
        <f>SIS066_F_Isvisotiesiogi2Paslaugaproduk57</f>
        <v>0</v>
      </c>
      <c r="EK21" s="106">
        <f>SIS066_F_Isvisotiesiogi2Paslaugaproduk58</f>
        <v>0</v>
      </c>
      <c r="EL21" s="107">
        <f>SIS055_F_Isviso1Eur4</f>
        <v>253080.80665566938</v>
      </c>
      <c r="EM21" s="108" t="s">
        <v>39</v>
      </c>
    </row>
    <row r="22" spans="1:143" ht="15.75" thickBot="1" x14ac:dyDescent="0.3">
      <c r="B22" s="109"/>
      <c r="C22" s="110" t="s">
        <v>40</v>
      </c>
      <c r="D22" s="111"/>
      <c r="E22" s="111"/>
      <c r="F22" s="112"/>
      <c r="G22" s="113">
        <f>G17-G21</f>
        <v>-373293.24905685103</v>
      </c>
      <c r="H22" s="114"/>
      <c r="I22" s="115">
        <f t="shared" ref="I22:BT22" si="4">I17-I21</f>
        <v>-751594.34801095654</v>
      </c>
      <c r="J22" s="116">
        <f t="shared" si="4"/>
        <v>-5.3597287666024796E-3</v>
      </c>
      <c r="K22" s="116">
        <f t="shared" si="4"/>
        <v>0</v>
      </c>
      <c r="L22" s="117">
        <f t="shared" si="4"/>
        <v>445445.89515439572</v>
      </c>
      <c r="M22" s="117">
        <f t="shared" si="4"/>
        <v>0</v>
      </c>
      <c r="N22" s="117">
        <f t="shared" si="4"/>
        <v>0</v>
      </c>
      <c r="O22" s="117">
        <f t="shared" si="4"/>
        <v>-14332.786134542141</v>
      </c>
      <c r="P22" s="117">
        <f t="shared" si="4"/>
        <v>-22790.771302739129</v>
      </c>
      <c r="Q22" s="117">
        <f t="shared" si="4"/>
        <v>0</v>
      </c>
      <c r="R22" s="118">
        <f t="shared" si="4"/>
        <v>37825.459614573214</v>
      </c>
      <c r="S22" s="118">
        <f t="shared" si="4"/>
        <v>0</v>
      </c>
      <c r="T22" s="117">
        <f t="shared" si="4"/>
        <v>0</v>
      </c>
      <c r="U22" s="118">
        <f t="shared" si="4"/>
        <v>0</v>
      </c>
      <c r="V22" s="118">
        <f t="shared" si="4"/>
        <v>0</v>
      </c>
      <c r="W22" s="118">
        <f t="shared" si="4"/>
        <v>0</v>
      </c>
      <c r="X22" s="118">
        <f t="shared" si="4"/>
        <v>136070.48000000001</v>
      </c>
      <c r="Y22" s="118">
        <f t="shared" si="4"/>
        <v>0</v>
      </c>
      <c r="Z22" s="119">
        <f t="shared" si="4"/>
        <v>0</v>
      </c>
      <c r="AA22" s="119">
        <f t="shared" si="4"/>
        <v>0</v>
      </c>
      <c r="AB22" s="119">
        <f t="shared" si="4"/>
        <v>0</v>
      </c>
      <c r="AC22" s="120">
        <f t="shared" si="4"/>
        <v>49163.633637816238</v>
      </c>
      <c r="AD22" s="116">
        <f t="shared" si="4"/>
        <v>-751594.34801095654</v>
      </c>
      <c r="AE22" s="116">
        <f t="shared" si="4"/>
        <v>-5.3597287666024796E-3</v>
      </c>
      <c r="AF22" s="116">
        <f t="shared" si="4"/>
        <v>0</v>
      </c>
      <c r="AG22" s="117">
        <f t="shared" si="4"/>
        <v>445445.89515439572</v>
      </c>
      <c r="AH22" s="117">
        <f t="shared" si="4"/>
        <v>0</v>
      </c>
      <c r="AI22" s="117">
        <f t="shared" si="4"/>
        <v>0</v>
      </c>
      <c r="AJ22" s="117">
        <f t="shared" si="4"/>
        <v>-14332.786134542141</v>
      </c>
      <c r="AK22" s="117">
        <f t="shared" si="4"/>
        <v>-22790.771302739129</v>
      </c>
      <c r="AL22" s="117">
        <f t="shared" si="4"/>
        <v>0</v>
      </c>
      <c r="AM22" s="118">
        <f t="shared" si="4"/>
        <v>37825.459614573214</v>
      </c>
      <c r="AN22" s="118">
        <f t="shared" si="4"/>
        <v>0</v>
      </c>
      <c r="AO22" s="117">
        <f t="shared" si="4"/>
        <v>0</v>
      </c>
      <c r="AP22" s="118">
        <f t="shared" si="4"/>
        <v>0</v>
      </c>
      <c r="AQ22" s="118">
        <f t="shared" si="4"/>
        <v>0</v>
      </c>
      <c r="AR22" s="118">
        <f t="shared" si="4"/>
        <v>0</v>
      </c>
      <c r="AS22" s="120">
        <f t="shared" si="4"/>
        <v>136070.48000000001</v>
      </c>
      <c r="AT22" s="116">
        <f t="shared" si="4"/>
        <v>0</v>
      </c>
      <c r="AU22" s="116">
        <f t="shared" si="4"/>
        <v>0</v>
      </c>
      <c r="AV22" s="116">
        <f t="shared" si="4"/>
        <v>0</v>
      </c>
      <c r="AW22" s="117">
        <f t="shared" si="4"/>
        <v>0</v>
      </c>
      <c r="AX22" s="117">
        <f t="shared" si="4"/>
        <v>0</v>
      </c>
      <c r="AY22" s="117">
        <f t="shared" si="4"/>
        <v>0</v>
      </c>
      <c r="AZ22" s="117">
        <f t="shared" si="4"/>
        <v>0</v>
      </c>
      <c r="BA22" s="117">
        <f t="shared" si="4"/>
        <v>0</v>
      </c>
      <c r="BB22" s="117">
        <f t="shared" si="4"/>
        <v>0</v>
      </c>
      <c r="BC22" s="118">
        <f t="shared" si="4"/>
        <v>0</v>
      </c>
      <c r="BD22" s="118">
        <f t="shared" si="4"/>
        <v>0</v>
      </c>
      <c r="BE22" s="117">
        <f t="shared" si="4"/>
        <v>0</v>
      </c>
      <c r="BF22" s="118">
        <f t="shared" si="4"/>
        <v>0</v>
      </c>
      <c r="BG22" s="118">
        <f t="shared" si="4"/>
        <v>0</v>
      </c>
      <c r="BH22" s="118">
        <f t="shared" si="4"/>
        <v>0</v>
      </c>
      <c r="BI22" s="119">
        <f t="shared" si="4"/>
        <v>0</v>
      </c>
      <c r="BJ22" s="115">
        <f t="shared" si="4"/>
        <v>0</v>
      </c>
      <c r="BK22" s="116">
        <f t="shared" si="4"/>
        <v>0</v>
      </c>
      <c r="BL22" s="116">
        <f t="shared" si="4"/>
        <v>0</v>
      </c>
      <c r="BM22" s="117">
        <f t="shared" si="4"/>
        <v>0</v>
      </c>
      <c r="BN22" s="117">
        <f t="shared" si="4"/>
        <v>0</v>
      </c>
      <c r="BO22" s="117">
        <f t="shared" si="4"/>
        <v>0</v>
      </c>
      <c r="BP22" s="117">
        <f t="shared" si="4"/>
        <v>0</v>
      </c>
      <c r="BQ22" s="117">
        <f t="shared" si="4"/>
        <v>0</v>
      </c>
      <c r="BR22" s="117">
        <f t="shared" si="4"/>
        <v>0</v>
      </c>
      <c r="BS22" s="118">
        <f t="shared" si="4"/>
        <v>0</v>
      </c>
      <c r="BT22" s="118">
        <f t="shared" si="4"/>
        <v>0</v>
      </c>
      <c r="BU22" s="117">
        <f t="shared" ref="BU22:EF22" si="5">BU17-BU21</f>
        <v>0</v>
      </c>
      <c r="BV22" s="118">
        <f t="shared" si="5"/>
        <v>0</v>
      </c>
      <c r="BW22" s="118">
        <f t="shared" si="5"/>
        <v>0</v>
      </c>
      <c r="BX22" s="118">
        <f t="shared" si="5"/>
        <v>0</v>
      </c>
      <c r="BY22" s="120">
        <f t="shared" si="5"/>
        <v>0</v>
      </c>
      <c r="BZ22" s="116">
        <f t="shared" si="5"/>
        <v>0</v>
      </c>
      <c r="CA22" s="116">
        <f t="shared" si="5"/>
        <v>0</v>
      </c>
      <c r="CB22" s="116">
        <f t="shared" si="5"/>
        <v>0</v>
      </c>
      <c r="CC22" s="117">
        <f t="shared" si="5"/>
        <v>0</v>
      </c>
      <c r="CD22" s="117">
        <f t="shared" si="5"/>
        <v>0</v>
      </c>
      <c r="CE22" s="117">
        <f t="shared" si="5"/>
        <v>0</v>
      </c>
      <c r="CF22" s="117">
        <f t="shared" si="5"/>
        <v>0</v>
      </c>
      <c r="CG22" s="117">
        <f t="shared" si="5"/>
        <v>0</v>
      </c>
      <c r="CH22" s="117">
        <f t="shared" si="5"/>
        <v>0</v>
      </c>
      <c r="CI22" s="118">
        <f t="shared" si="5"/>
        <v>0</v>
      </c>
      <c r="CJ22" s="118">
        <f t="shared" si="5"/>
        <v>0</v>
      </c>
      <c r="CK22" s="117">
        <f t="shared" si="5"/>
        <v>0</v>
      </c>
      <c r="CL22" s="118">
        <f t="shared" si="5"/>
        <v>0</v>
      </c>
      <c r="CM22" s="118">
        <f t="shared" si="5"/>
        <v>0</v>
      </c>
      <c r="CN22" s="118">
        <f t="shared" si="5"/>
        <v>0</v>
      </c>
      <c r="CO22" s="120">
        <f t="shared" si="5"/>
        <v>0</v>
      </c>
      <c r="CP22" s="116">
        <f t="shared" si="5"/>
        <v>0</v>
      </c>
      <c r="CQ22" s="116">
        <f t="shared" si="5"/>
        <v>0</v>
      </c>
      <c r="CR22" s="116">
        <f t="shared" si="5"/>
        <v>0</v>
      </c>
      <c r="CS22" s="117">
        <f t="shared" si="5"/>
        <v>0</v>
      </c>
      <c r="CT22" s="117">
        <f t="shared" si="5"/>
        <v>0</v>
      </c>
      <c r="CU22" s="117">
        <f t="shared" si="5"/>
        <v>0</v>
      </c>
      <c r="CV22" s="117">
        <f t="shared" si="5"/>
        <v>0</v>
      </c>
      <c r="CW22" s="117">
        <f t="shared" si="5"/>
        <v>0</v>
      </c>
      <c r="CX22" s="117">
        <f t="shared" si="5"/>
        <v>0</v>
      </c>
      <c r="CY22" s="118">
        <f t="shared" si="5"/>
        <v>0</v>
      </c>
      <c r="CZ22" s="118">
        <f t="shared" si="5"/>
        <v>0</v>
      </c>
      <c r="DA22" s="117">
        <f t="shared" si="5"/>
        <v>0</v>
      </c>
      <c r="DB22" s="118">
        <f t="shared" si="5"/>
        <v>0</v>
      </c>
      <c r="DC22" s="118">
        <f t="shared" si="5"/>
        <v>0</v>
      </c>
      <c r="DD22" s="118">
        <f t="shared" si="5"/>
        <v>0</v>
      </c>
      <c r="DE22" s="120">
        <f t="shared" si="5"/>
        <v>0</v>
      </c>
      <c r="DF22" s="116">
        <f t="shared" si="5"/>
        <v>0</v>
      </c>
      <c r="DG22" s="116">
        <f t="shared" si="5"/>
        <v>0</v>
      </c>
      <c r="DH22" s="116">
        <f t="shared" si="5"/>
        <v>0</v>
      </c>
      <c r="DI22" s="117">
        <f t="shared" si="5"/>
        <v>0</v>
      </c>
      <c r="DJ22" s="117">
        <f t="shared" si="5"/>
        <v>0</v>
      </c>
      <c r="DK22" s="117">
        <f t="shared" si="5"/>
        <v>0</v>
      </c>
      <c r="DL22" s="117">
        <f t="shared" si="5"/>
        <v>0</v>
      </c>
      <c r="DM22" s="117">
        <f t="shared" si="5"/>
        <v>0</v>
      </c>
      <c r="DN22" s="117">
        <f t="shared" si="5"/>
        <v>0</v>
      </c>
      <c r="DO22" s="118">
        <f t="shared" si="5"/>
        <v>0</v>
      </c>
      <c r="DP22" s="118">
        <f t="shared" si="5"/>
        <v>0</v>
      </c>
      <c r="DQ22" s="117">
        <f t="shared" si="5"/>
        <v>0</v>
      </c>
      <c r="DR22" s="118">
        <f t="shared" si="5"/>
        <v>0</v>
      </c>
      <c r="DS22" s="118">
        <f t="shared" si="5"/>
        <v>0</v>
      </c>
      <c r="DT22" s="118">
        <f t="shared" si="5"/>
        <v>0</v>
      </c>
      <c r="DU22" s="120">
        <f t="shared" si="5"/>
        <v>0</v>
      </c>
      <c r="DV22" s="116">
        <f t="shared" si="5"/>
        <v>0</v>
      </c>
      <c r="DW22" s="116">
        <f t="shared" si="5"/>
        <v>0</v>
      </c>
      <c r="DX22" s="116">
        <f t="shared" si="5"/>
        <v>0</v>
      </c>
      <c r="DY22" s="117">
        <f t="shared" si="5"/>
        <v>0</v>
      </c>
      <c r="DZ22" s="117">
        <f t="shared" si="5"/>
        <v>0</v>
      </c>
      <c r="EA22" s="117">
        <f t="shared" si="5"/>
        <v>0</v>
      </c>
      <c r="EB22" s="117">
        <f t="shared" si="5"/>
        <v>0</v>
      </c>
      <c r="EC22" s="117">
        <f t="shared" si="5"/>
        <v>0</v>
      </c>
      <c r="ED22" s="117">
        <f t="shared" si="5"/>
        <v>0</v>
      </c>
      <c r="EE22" s="118">
        <f t="shared" si="5"/>
        <v>0</v>
      </c>
      <c r="EF22" s="118">
        <f t="shared" si="5"/>
        <v>0</v>
      </c>
      <c r="EG22" s="117">
        <f t="shared" ref="EG22:EK22" si="6">EG17-EG21</f>
        <v>0</v>
      </c>
      <c r="EH22" s="118">
        <f t="shared" si="6"/>
        <v>0</v>
      </c>
      <c r="EI22" s="118">
        <f t="shared" si="6"/>
        <v>0</v>
      </c>
      <c r="EJ22" s="118">
        <f t="shared" si="6"/>
        <v>0</v>
      </c>
      <c r="EK22" s="118">
        <f t="shared" si="6"/>
        <v>0</v>
      </c>
      <c r="EL22" s="121" t="s">
        <v>30</v>
      </c>
      <c r="EM22" s="122" t="s">
        <v>41</v>
      </c>
    </row>
    <row r="23" spans="1:143" ht="15" customHeight="1" x14ac:dyDescent="0.25">
      <c r="B23" s="123"/>
      <c r="C23" s="124" t="s">
        <v>42</v>
      </c>
      <c r="D23" s="125"/>
      <c r="E23" s="125"/>
      <c r="F23" s="126"/>
      <c r="G23" s="59">
        <f>SUM(I23:AC23)</f>
        <v>0</v>
      </c>
      <c r="H23" s="60"/>
      <c r="I23" s="127">
        <f t="shared" ref="I23:X24" si="7">SUM(AD23,AT23,BJ23,BZ23,CP23,DF23,DV23)</f>
        <v>0</v>
      </c>
      <c r="J23" s="128">
        <f t="shared" si="7"/>
        <v>0</v>
      </c>
      <c r="K23" s="129">
        <f t="shared" si="7"/>
        <v>0</v>
      </c>
      <c r="L23" s="129">
        <f t="shared" si="7"/>
        <v>0</v>
      </c>
      <c r="M23" s="129">
        <f t="shared" si="7"/>
        <v>0</v>
      </c>
      <c r="N23" s="129">
        <f t="shared" si="7"/>
        <v>0</v>
      </c>
      <c r="O23" s="129">
        <f t="shared" si="7"/>
        <v>0</v>
      </c>
      <c r="P23" s="130">
        <f t="shared" si="7"/>
        <v>0</v>
      </c>
      <c r="Q23" s="130">
        <f t="shared" si="7"/>
        <v>0</v>
      </c>
      <c r="R23" s="130">
        <f t="shared" si="7"/>
        <v>0</v>
      </c>
      <c r="S23" s="130">
        <f t="shared" si="7"/>
        <v>0</v>
      </c>
      <c r="T23" s="130">
        <f t="shared" si="7"/>
        <v>0</v>
      </c>
      <c r="U23" s="130">
        <f t="shared" si="7"/>
        <v>0</v>
      </c>
      <c r="V23" s="130">
        <f t="shared" si="7"/>
        <v>0</v>
      </c>
      <c r="W23" s="130">
        <f t="shared" si="7"/>
        <v>0</v>
      </c>
      <c r="X23" s="130">
        <f t="shared" si="7"/>
        <v>0</v>
      </c>
      <c r="Y23" s="78">
        <v>0</v>
      </c>
      <c r="Z23" s="78">
        <v>0</v>
      </c>
      <c r="AA23" s="78">
        <v>0</v>
      </c>
      <c r="AB23" s="79">
        <v>0</v>
      </c>
      <c r="AC23" s="90">
        <v>0</v>
      </c>
      <c r="AD23" s="131">
        <v>0</v>
      </c>
      <c r="AE23" s="131">
        <v>0</v>
      </c>
      <c r="AF23" s="132">
        <v>0</v>
      </c>
      <c r="AG23" s="132">
        <v>0</v>
      </c>
      <c r="AH23" s="132">
        <v>0</v>
      </c>
      <c r="AI23" s="132">
        <v>0</v>
      </c>
      <c r="AJ23" s="132">
        <v>0</v>
      </c>
      <c r="AK23" s="92">
        <v>0</v>
      </c>
      <c r="AL23" s="92">
        <v>0</v>
      </c>
      <c r="AM23" s="82">
        <v>0</v>
      </c>
      <c r="AN23" s="82">
        <v>0</v>
      </c>
      <c r="AO23" s="92">
        <v>0</v>
      </c>
      <c r="AP23" s="82">
        <v>0</v>
      </c>
      <c r="AQ23" s="82">
        <v>0</v>
      </c>
      <c r="AR23" s="82">
        <v>0</v>
      </c>
      <c r="AS23" s="91">
        <v>0</v>
      </c>
      <c r="AT23" s="131"/>
      <c r="AU23" s="131"/>
      <c r="AV23" s="132"/>
      <c r="AW23" s="132"/>
      <c r="AX23" s="132"/>
      <c r="AY23" s="132"/>
      <c r="AZ23" s="132"/>
      <c r="BA23" s="92"/>
      <c r="BB23" s="92"/>
      <c r="BC23" s="82"/>
      <c r="BD23" s="82"/>
      <c r="BE23" s="92"/>
      <c r="BF23" s="82"/>
      <c r="BG23" s="82"/>
      <c r="BH23" s="82"/>
      <c r="BI23" s="133"/>
      <c r="BJ23" s="131"/>
      <c r="BK23" s="131"/>
      <c r="BL23" s="132"/>
      <c r="BM23" s="132"/>
      <c r="BN23" s="132"/>
      <c r="BO23" s="132"/>
      <c r="BP23" s="132"/>
      <c r="BQ23" s="92"/>
      <c r="BR23" s="92"/>
      <c r="BS23" s="82"/>
      <c r="BT23" s="82"/>
      <c r="BU23" s="92"/>
      <c r="BV23" s="82"/>
      <c r="BW23" s="82"/>
      <c r="BX23" s="82"/>
      <c r="BY23" s="91"/>
      <c r="BZ23" s="131"/>
      <c r="CA23" s="131"/>
      <c r="CB23" s="132"/>
      <c r="CC23" s="132"/>
      <c r="CD23" s="132"/>
      <c r="CE23" s="132"/>
      <c r="CF23" s="132"/>
      <c r="CG23" s="92"/>
      <c r="CH23" s="92"/>
      <c r="CI23" s="82"/>
      <c r="CJ23" s="82"/>
      <c r="CK23" s="92"/>
      <c r="CL23" s="82"/>
      <c r="CM23" s="82"/>
      <c r="CN23" s="82"/>
      <c r="CO23" s="91"/>
      <c r="CP23" s="131"/>
      <c r="CQ23" s="131"/>
      <c r="CR23" s="132"/>
      <c r="CS23" s="132"/>
      <c r="CT23" s="132"/>
      <c r="CU23" s="132"/>
      <c r="CV23" s="132"/>
      <c r="CW23" s="92"/>
      <c r="CX23" s="92"/>
      <c r="CY23" s="82"/>
      <c r="CZ23" s="82"/>
      <c r="DA23" s="92"/>
      <c r="DB23" s="82"/>
      <c r="DC23" s="82"/>
      <c r="DD23" s="82"/>
      <c r="DE23" s="91"/>
      <c r="DF23" s="131"/>
      <c r="DG23" s="131"/>
      <c r="DH23" s="132"/>
      <c r="DI23" s="132"/>
      <c r="DJ23" s="132"/>
      <c r="DK23" s="132"/>
      <c r="DL23" s="132"/>
      <c r="DM23" s="92"/>
      <c r="DN23" s="92"/>
      <c r="DO23" s="82"/>
      <c r="DP23" s="82"/>
      <c r="DQ23" s="92"/>
      <c r="DR23" s="82"/>
      <c r="DS23" s="82"/>
      <c r="DT23" s="82"/>
      <c r="DU23" s="91"/>
      <c r="DV23" s="131"/>
      <c r="DW23" s="131"/>
      <c r="DX23" s="132"/>
      <c r="DY23" s="132"/>
      <c r="DZ23" s="132"/>
      <c r="EA23" s="132"/>
      <c r="EB23" s="132"/>
      <c r="EC23" s="92"/>
      <c r="ED23" s="92"/>
      <c r="EE23" s="82"/>
      <c r="EF23" s="82"/>
      <c r="EG23" s="92"/>
      <c r="EH23" s="82"/>
      <c r="EI23" s="82"/>
      <c r="EJ23" s="82"/>
      <c r="EK23" s="92"/>
      <c r="EL23" s="134" t="s">
        <v>30</v>
      </c>
      <c r="EM23" s="86" t="s">
        <v>43</v>
      </c>
    </row>
    <row r="24" spans="1:143" ht="15" customHeight="1" x14ac:dyDescent="0.25">
      <c r="B24" s="123"/>
      <c r="C24" s="135" t="s">
        <v>44</v>
      </c>
      <c r="D24" s="136"/>
      <c r="E24" s="136"/>
      <c r="F24" s="137"/>
      <c r="G24" s="95">
        <f>SUM(I24:AC24)</f>
        <v>0</v>
      </c>
      <c r="H24" s="96"/>
      <c r="I24" s="138">
        <f t="shared" si="7"/>
        <v>0</v>
      </c>
      <c r="J24" s="139">
        <f t="shared" si="7"/>
        <v>0</v>
      </c>
      <c r="K24" s="140">
        <f t="shared" si="7"/>
        <v>0</v>
      </c>
      <c r="L24" s="140">
        <f t="shared" si="7"/>
        <v>0</v>
      </c>
      <c r="M24" s="140">
        <f t="shared" si="7"/>
        <v>0</v>
      </c>
      <c r="N24" s="140">
        <f t="shared" si="7"/>
        <v>0</v>
      </c>
      <c r="O24" s="140">
        <f t="shared" si="7"/>
        <v>0</v>
      </c>
      <c r="P24" s="141">
        <f t="shared" si="7"/>
        <v>0</v>
      </c>
      <c r="Q24" s="141">
        <f t="shared" si="7"/>
        <v>0</v>
      </c>
      <c r="R24" s="141">
        <f t="shared" si="7"/>
        <v>0</v>
      </c>
      <c r="S24" s="141">
        <f t="shared" si="7"/>
        <v>0</v>
      </c>
      <c r="T24" s="141">
        <f t="shared" si="7"/>
        <v>0</v>
      </c>
      <c r="U24" s="141">
        <f t="shared" si="7"/>
        <v>0</v>
      </c>
      <c r="V24" s="141">
        <f t="shared" si="7"/>
        <v>0</v>
      </c>
      <c r="W24" s="141">
        <f t="shared" si="7"/>
        <v>0</v>
      </c>
      <c r="X24" s="141">
        <f t="shared" si="7"/>
        <v>0</v>
      </c>
      <c r="Y24" s="142">
        <v>0</v>
      </c>
      <c r="Z24" s="142">
        <v>0</v>
      </c>
      <c r="AA24" s="142">
        <v>0</v>
      </c>
      <c r="AB24" s="143">
        <v>0</v>
      </c>
      <c r="AC24" s="144">
        <v>0</v>
      </c>
      <c r="AD24" s="145">
        <v>0</v>
      </c>
      <c r="AE24" s="145">
        <v>0</v>
      </c>
      <c r="AF24" s="146">
        <v>0</v>
      </c>
      <c r="AG24" s="146">
        <v>0</v>
      </c>
      <c r="AH24" s="146">
        <v>0</v>
      </c>
      <c r="AI24" s="146">
        <v>0</v>
      </c>
      <c r="AJ24" s="146">
        <v>0</v>
      </c>
      <c r="AK24" s="147">
        <v>0</v>
      </c>
      <c r="AL24" s="147">
        <v>0</v>
      </c>
      <c r="AM24" s="148">
        <v>0</v>
      </c>
      <c r="AN24" s="148">
        <v>0</v>
      </c>
      <c r="AO24" s="147">
        <v>0</v>
      </c>
      <c r="AP24" s="148">
        <v>0</v>
      </c>
      <c r="AQ24" s="148">
        <v>0</v>
      </c>
      <c r="AR24" s="148">
        <v>0</v>
      </c>
      <c r="AS24" s="149">
        <v>0</v>
      </c>
      <c r="AT24" s="145"/>
      <c r="AU24" s="145"/>
      <c r="AV24" s="146"/>
      <c r="AW24" s="146"/>
      <c r="AX24" s="146"/>
      <c r="AY24" s="146"/>
      <c r="AZ24" s="146"/>
      <c r="BA24" s="147"/>
      <c r="BB24" s="147"/>
      <c r="BC24" s="148"/>
      <c r="BD24" s="148"/>
      <c r="BE24" s="147"/>
      <c r="BF24" s="148"/>
      <c r="BG24" s="148"/>
      <c r="BH24" s="148"/>
      <c r="BI24" s="149"/>
      <c r="BJ24" s="145"/>
      <c r="BK24" s="145"/>
      <c r="BL24" s="146"/>
      <c r="BM24" s="146"/>
      <c r="BN24" s="146"/>
      <c r="BO24" s="146"/>
      <c r="BP24" s="146"/>
      <c r="BQ24" s="147"/>
      <c r="BR24" s="147"/>
      <c r="BS24" s="148"/>
      <c r="BT24" s="148"/>
      <c r="BU24" s="147"/>
      <c r="BV24" s="148"/>
      <c r="BW24" s="148"/>
      <c r="BX24" s="148"/>
      <c r="BY24" s="149"/>
      <c r="BZ24" s="145"/>
      <c r="CA24" s="145"/>
      <c r="CB24" s="146"/>
      <c r="CC24" s="146"/>
      <c r="CD24" s="146"/>
      <c r="CE24" s="146"/>
      <c r="CF24" s="146"/>
      <c r="CG24" s="147"/>
      <c r="CH24" s="147"/>
      <c r="CI24" s="148"/>
      <c r="CJ24" s="148"/>
      <c r="CK24" s="147"/>
      <c r="CL24" s="148"/>
      <c r="CM24" s="148"/>
      <c r="CN24" s="148"/>
      <c r="CO24" s="149"/>
      <c r="CP24" s="145"/>
      <c r="CQ24" s="145"/>
      <c r="CR24" s="146"/>
      <c r="CS24" s="146"/>
      <c r="CT24" s="146"/>
      <c r="CU24" s="146"/>
      <c r="CV24" s="146"/>
      <c r="CW24" s="147"/>
      <c r="CX24" s="147"/>
      <c r="CY24" s="148"/>
      <c r="CZ24" s="148"/>
      <c r="DA24" s="147"/>
      <c r="DB24" s="148"/>
      <c r="DC24" s="148"/>
      <c r="DD24" s="148"/>
      <c r="DE24" s="149"/>
      <c r="DF24" s="145"/>
      <c r="DG24" s="145"/>
      <c r="DH24" s="146"/>
      <c r="DI24" s="146"/>
      <c r="DJ24" s="146"/>
      <c r="DK24" s="146"/>
      <c r="DL24" s="146"/>
      <c r="DM24" s="147"/>
      <c r="DN24" s="147"/>
      <c r="DO24" s="148"/>
      <c r="DP24" s="148"/>
      <c r="DQ24" s="147"/>
      <c r="DR24" s="148"/>
      <c r="DS24" s="148"/>
      <c r="DT24" s="148"/>
      <c r="DU24" s="149"/>
      <c r="DV24" s="145"/>
      <c r="DW24" s="145"/>
      <c r="DX24" s="146"/>
      <c r="DY24" s="146"/>
      <c r="DZ24" s="146"/>
      <c r="EA24" s="146"/>
      <c r="EB24" s="146"/>
      <c r="EC24" s="147"/>
      <c r="ED24" s="147"/>
      <c r="EE24" s="148"/>
      <c r="EF24" s="148"/>
      <c r="EG24" s="147"/>
      <c r="EH24" s="148"/>
      <c r="EI24" s="148"/>
      <c r="EJ24" s="148"/>
      <c r="EK24" s="147"/>
      <c r="EL24" s="150" t="s">
        <v>30</v>
      </c>
      <c r="EM24" s="151" t="s">
        <v>45</v>
      </c>
    </row>
    <row r="25" spans="1:143" ht="15.75" customHeight="1" thickBot="1" x14ac:dyDescent="0.3">
      <c r="B25" s="152"/>
      <c r="C25" s="153" t="s">
        <v>46</v>
      </c>
      <c r="D25" s="154"/>
      <c r="E25" s="154"/>
      <c r="F25" s="155"/>
      <c r="G25" s="113">
        <f t="shared" ref="G25:BR25" si="8">G22-G23-G24</f>
        <v>-373293.24905685103</v>
      </c>
      <c r="H25" s="114">
        <f t="shared" si="8"/>
        <v>0</v>
      </c>
      <c r="I25" s="156">
        <f t="shared" si="8"/>
        <v>-751594.34801095654</v>
      </c>
      <c r="J25" s="157">
        <f t="shared" si="8"/>
        <v>-5.3597287666024796E-3</v>
      </c>
      <c r="K25" s="118">
        <f t="shared" si="8"/>
        <v>0</v>
      </c>
      <c r="L25" s="118">
        <f t="shared" si="8"/>
        <v>445445.89515439572</v>
      </c>
      <c r="M25" s="118">
        <f t="shared" si="8"/>
        <v>0</v>
      </c>
      <c r="N25" s="118">
        <f t="shared" si="8"/>
        <v>0</v>
      </c>
      <c r="O25" s="118">
        <f t="shared" si="8"/>
        <v>-14332.786134542141</v>
      </c>
      <c r="P25" s="158">
        <f t="shared" si="8"/>
        <v>-22790.771302739129</v>
      </c>
      <c r="Q25" s="158">
        <f t="shared" si="8"/>
        <v>0</v>
      </c>
      <c r="R25" s="158">
        <f t="shared" si="8"/>
        <v>37825.459614573214</v>
      </c>
      <c r="S25" s="158">
        <f t="shared" si="8"/>
        <v>0</v>
      </c>
      <c r="T25" s="158">
        <f t="shared" si="8"/>
        <v>0</v>
      </c>
      <c r="U25" s="158">
        <f t="shared" si="8"/>
        <v>0</v>
      </c>
      <c r="V25" s="158">
        <f t="shared" si="8"/>
        <v>0</v>
      </c>
      <c r="W25" s="158">
        <f t="shared" si="8"/>
        <v>0</v>
      </c>
      <c r="X25" s="158">
        <f t="shared" si="8"/>
        <v>136070.48000000001</v>
      </c>
      <c r="Y25" s="158">
        <f t="shared" si="8"/>
        <v>0</v>
      </c>
      <c r="Z25" s="158">
        <f t="shared" si="8"/>
        <v>0</v>
      </c>
      <c r="AA25" s="158">
        <f t="shared" si="8"/>
        <v>0</v>
      </c>
      <c r="AB25" s="159">
        <f t="shared" si="8"/>
        <v>0</v>
      </c>
      <c r="AC25" s="160">
        <f t="shared" si="8"/>
        <v>49163.633637816238</v>
      </c>
      <c r="AD25" s="157">
        <f t="shared" si="8"/>
        <v>-751594.34801095654</v>
      </c>
      <c r="AE25" s="157">
        <f t="shared" si="8"/>
        <v>-5.3597287666024796E-3</v>
      </c>
      <c r="AF25" s="118">
        <f t="shared" si="8"/>
        <v>0</v>
      </c>
      <c r="AG25" s="118">
        <f t="shared" si="8"/>
        <v>445445.89515439572</v>
      </c>
      <c r="AH25" s="118">
        <f t="shared" si="8"/>
        <v>0</v>
      </c>
      <c r="AI25" s="118">
        <f t="shared" si="8"/>
        <v>0</v>
      </c>
      <c r="AJ25" s="118">
        <f t="shared" si="8"/>
        <v>-14332.786134542141</v>
      </c>
      <c r="AK25" s="158">
        <f t="shared" si="8"/>
        <v>-22790.771302739129</v>
      </c>
      <c r="AL25" s="158">
        <f t="shared" si="8"/>
        <v>0</v>
      </c>
      <c r="AM25" s="158">
        <f t="shared" si="8"/>
        <v>37825.459614573214</v>
      </c>
      <c r="AN25" s="158">
        <f t="shared" si="8"/>
        <v>0</v>
      </c>
      <c r="AO25" s="158">
        <f t="shared" si="8"/>
        <v>0</v>
      </c>
      <c r="AP25" s="158">
        <f t="shared" si="8"/>
        <v>0</v>
      </c>
      <c r="AQ25" s="158">
        <f t="shared" si="8"/>
        <v>0</v>
      </c>
      <c r="AR25" s="158">
        <f t="shared" si="8"/>
        <v>0</v>
      </c>
      <c r="AS25" s="160">
        <f t="shared" si="8"/>
        <v>136070.48000000001</v>
      </c>
      <c r="AT25" s="157">
        <f t="shared" si="8"/>
        <v>0</v>
      </c>
      <c r="AU25" s="157">
        <f t="shared" si="8"/>
        <v>0</v>
      </c>
      <c r="AV25" s="118">
        <f t="shared" si="8"/>
        <v>0</v>
      </c>
      <c r="AW25" s="118">
        <f t="shared" si="8"/>
        <v>0</v>
      </c>
      <c r="AX25" s="118">
        <f t="shared" si="8"/>
        <v>0</v>
      </c>
      <c r="AY25" s="118">
        <f t="shared" si="8"/>
        <v>0</v>
      </c>
      <c r="AZ25" s="118">
        <f t="shared" si="8"/>
        <v>0</v>
      </c>
      <c r="BA25" s="158">
        <f t="shared" si="8"/>
        <v>0</v>
      </c>
      <c r="BB25" s="158">
        <f t="shared" si="8"/>
        <v>0</v>
      </c>
      <c r="BC25" s="158">
        <f t="shared" si="8"/>
        <v>0</v>
      </c>
      <c r="BD25" s="158">
        <f t="shared" si="8"/>
        <v>0</v>
      </c>
      <c r="BE25" s="158">
        <f t="shared" si="8"/>
        <v>0</v>
      </c>
      <c r="BF25" s="158">
        <f t="shared" si="8"/>
        <v>0</v>
      </c>
      <c r="BG25" s="158">
        <f t="shared" si="8"/>
        <v>0</v>
      </c>
      <c r="BH25" s="158">
        <f t="shared" si="8"/>
        <v>0</v>
      </c>
      <c r="BI25" s="160">
        <f t="shared" si="8"/>
        <v>0</v>
      </c>
      <c r="BJ25" s="157">
        <f t="shared" si="8"/>
        <v>0</v>
      </c>
      <c r="BK25" s="157">
        <f t="shared" si="8"/>
        <v>0</v>
      </c>
      <c r="BL25" s="118">
        <f t="shared" si="8"/>
        <v>0</v>
      </c>
      <c r="BM25" s="118">
        <f t="shared" si="8"/>
        <v>0</v>
      </c>
      <c r="BN25" s="118">
        <f t="shared" si="8"/>
        <v>0</v>
      </c>
      <c r="BO25" s="118">
        <f t="shared" si="8"/>
        <v>0</v>
      </c>
      <c r="BP25" s="118">
        <f t="shared" si="8"/>
        <v>0</v>
      </c>
      <c r="BQ25" s="158">
        <f t="shared" si="8"/>
        <v>0</v>
      </c>
      <c r="BR25" s="158">
        <f t="shared" si="8"/>
        <v>0</v>
      </c>
      <c r="BS25" s="158">
        <f t="shared" ref="BS25:ED25" si="9">BS22-BS23-BS24</f>
        <v>0</v>
      </c>
      <c r="BT25" s="158">
        <f t="shared" si="9"/>
        <v>0</v>
      </c>
      <c r="BU25" s="158">
        <f t="shared" si="9"/>
        <v>0</v>
      </c>
      <c r="BV25" s="158">
        <f t="shared" si="9"/>
        <v>0</v>
      </c>
      <c r="BW25" s="158">
        <f t="shared" si="9"/>
        <v>0</v>
      </c>
      <c r="BX25" s="158">
        <f t="shared" si="9"/>
        <v>0</v>
      </c>
      <c r="BY25" s="160">
        <f t="shared" si="9"/>
        <v>0</v>
      </c>
      <c r="BZ25" s="157">
        <f t="shared" si="9"/>
        <v>0</v>
      </c>
      <c r="CA25" s="157">
        <f t="shared" si="9"/>
        <v>0</v>
      </c>
      <c r="CB25" s="118">
        <f t="shared" si="9"/>
        <v>0</v>
      </c>
      <c r="CC25" s="118">
        <f t="shared" si="9"/>
        <v>0</v>
      </c>
      <c r="CD25" s="118">
        <f t="shared" si="9"/>
        <v>0</v>
      </c>
      <c r="CE25" s="118">
        <f t="shared" si="9"/>
        <v>0</v>
      </c>
      <c r="CF25" s="118">
        <f t="shared" si="9"/>
        <v>0</v>
      </c>
      <c r="CG25" s="158">
        <f t="shared" si="9"/>
        <v>0</v>
      </c>
      <c r="CH25" s="158">
        <f t="shared" si="9"/>
        <v>0</v>
      </c>
      <c r="CI25" s="158">
        <f t="shared" si="9"/>
        <v>0</v>
      </c>
      <c r="CJ25" s="158">
        <f t="shared" si="9"/>
        <v>0</v>
      </c>
      <c r="CK25" s="158">
        <f t="shared" si="9"/>
        <v>0</v>
      </c>
      <c r="CL25" s="158">
        <f t="shared" si="9"/>
        <v>0</v>
      </c>
      <c r="CM25" s="158">
        <f t="shared" si="9"/>
        <v>0</v>
      </c>
      <c r="CN25" s="158">
        <f t="shared" si="9"/>
        <v>0</v>
      </c>
      <c r="CO25" s="160">
        <f t="shared" si="9"/>
        <v>0</v>
      </c>
      <c r="CP25" s="157">
        <f t="shared" si="9"/>
        <v>0</v>
      </c>
      <c r="CQ25" s="157">
        <f t="shared" si="9"/>
        <v>0</v>
      </c>
      <c r="CR25" s="118">
        <f t="shared" si="9"/>
        <v>0</v>
      </c>
      <c r="CS25" s="118">
        <f t="shared" si="9"/>
        <v>0</v>
      </c>
      <c r="CT25" s="118">
        <f t="shared" si="9"/>
        <v>0</v>
      </c>
      <c r="CU25" s="118">
        <f t="shared" si="9"/>
        <v>0</v>
      </c>
      <c r="CV25" s="118">
        <f t="shared" si="9"/>
        <v>0</v>
      </c>
      <c r="CW25" s="158">
        <f t="shared" si="9"/>
        <v>0</v>
      </c>
      <c r="CX25" s="158">
        <f t="shared" si="9"/>
        <v>0</v>
      </c>
      <c r="CY25" s="158">
        <f t="shared" si="9"/>
        <v>0</v>
      </c>
      <c r="CZ25" s="158">
        <f t="shared" si="9"/>
        <v>0</v>
      </c>
      <c r="DA25" s="158">
        <f t="shared" si="9"/>
        <v>0</v>
      </c>
      <c r="DB25" s="158">
        <f t="shared" si="9"/>
        <v>0</v>
      </c>
      <c r="DC25" s="158">
        <f t="shared" si="9"/>
        <v>0</v>
      </c>
      <c r="DD25" s="158">
        <f t="shared" si="9"/>
        <v>0</v>
      </c>
      <c r="DE25" s="160">
        <f t="shared" si="9"/>
        <v>0</v>
      </c>
      <c r="DF25" s="157">
        <f t="shared" si="9"/>
        <v>0</v>
      </c>
      <c r="DG25" s="157">
        <f t="shared" si="9"/>
        <v>0</v>
      </c>
      <c r="DH25" s="118">
        <f t="shared" si="9"/>
        <v>0</v>
      </c>
      <c r="DI25" s="118">
        <f t="shared" si="9"/>
        <v>0</v>
      </c>
      <c r="DJ25" s="118">
        <f t="shared" si="9"/>
        <v>0</v>
      </c>
      <c r="DK25" s="118">
        <f t="shared" si="9"/>
        <v>0</v>
      </c>
      <c r="DL25" s="118">
        <f t="shared" si="9"/>
        <v>0</v>
      </c>
      <c r="DM25" s="158">
        <f t="shared" si="9"/>
        <v>0</v>
      </c>
      <c r="DN25" s="158">
        <f t="shared" si="9"/>
        <v>0</v>
      </c>
      <c r="DO25" s="158">
        <f t="shared" si="9"/>
        <v>0</v>
      </c>
      <c r="DP25" s="158">
        <f t="shared" si="9"/>
        <v>0</v>
      </c>
      <c r="DQ25" s="158">
        <f t="shared" si="9"/>
        <v>0</v>
      </c>
      <c r="DR25" s="158">
        <f t="shared" si="9"/>
        <v>0</v>
      </c>
      <c r="DS25" s="158">
        <f t="shared" si="9"/>
        <v>0</v>
      </c>
      <c r="DT25" s="158">
        <f t="shared" si="9"/>
        <v>0</v>
      </c>
      <c r="DU25" s="160">
        <f t="shared" si="9"/>
        <v>0</v>
      </c>
      <c r="DV25" s="157">
        <f t="shared" si="9"/>
        <v>0</v>
      </c>
      <c r="DW25" s="157">
        <f t="shared" si="9"/>
        <v>0</v>
      </c>
      <c r="DX25" s="118">
        <f t="shared" si="9"/>
        <v>0</v>
      </c>
      <c r="DY25" s="118">
        <f t="shared" si="9"/>
        <v>0</v>
      </c>
      <c r="DZ25" s="118">
        <f t="shared" si="9"/>
        <v>0</v>
      </c>
      <c r="EA25" s="118">
        <f t="shared" si="9"/>
        <v>0</v>
      </c>
      <c r="EB25" s="118">
        <f t="shared" si="9"/>
        <v>0</v>
      </c>
      <c r="EC25" s="158">
        <f t="shared" si="9"/>
        <v>0</v>
      </c>
      <c r="ED25" s="158">
        <f t="shared" si="9"/>
        <v>0</v>
      </c>
      <c r="EE25" s="158">
        <f t="shared" ref="EE25:EK25" si="10">EE22-EE23-EE24</f>
        <v>0</v>
      </c>
      <c r="EF25" s="158">
        <f t="shared" si="10"/>
        <v>0</v>
      </c>
      <c r="EG25" s="158">
        <f t="shared" si="10"/>
        <v>0</v>
      </c>
      <c r="EH25" s="158">
        <f t="shared" si="10"/>
        <v>0</v>
      </c>
      <c r="EI25" s="158">
        <f t="shared" si="10"/>
        <v>0</v>
      </c>
      <c r="EJ25" s="158">
        <f t="shared" si="10"/>
        <v>0</v>
      </c>
      <c r="EK25" s="158">
        <f t="shared" si="10"/>
        <v>0</v>
      </c>
      <c r="EL25" s="161" t="s">
        <v>30</v>
      </c>
      <c r="EM25" s="122" t="s">
        <v>47</v>
      </c>
    </row>
    <row r="26" spans="1:143" x14ac:dyDescent="0.25">
      <c r="B26" s="162"/>
      <c r="C26" s="163" t="s">
        <v>48</v>
      </c>
      <c r="D26" s="163"/>
      <c r="E26" s="163"/>
      <c r="F26" s="164"/>
      <c r="G26" s="165">
        <f>SUM(I26:W26,Y26:AA26)</f>
        <v>406068.84271526791</v>
      </c>
      <c r="H26" s="166"/>
      <c r="I26" s="127">
        <f t="shared" ref="I26:W26" si="11">SUM(AD26,AT26,BJ26,BZ26,CP26,DF26,DV26)</f>
        <v>306578.31480698549</v>
      </c>
      <c r="J26" s="128">
        <f t="shared" si="11"/>
        <v>0</v>
      </c>
      <c r="K26" s="129">
        <f t="shared" si="11"/>
        <v>0</v>
      </c>
      <c r="L26" s="129">
        <f t="shared" si="11"/>
        <v>93734.753828046829</v>
      </c>
      <c r="M26" s="129">
        <f t="shared" si="11"/>
        <v>0</v>
      </c>
      <c r="N26" s="129">
        <f t="shared" si="11"/>
        <v>0</v>
      </c>
      <c r="O26" s="129">
        <f t="shared" si="11"/>
        <v>5072.2964944972227</v>
      </c>
      <c r="P26" s="129">
        <f t="shared" si="11"/>
        <v>683.47758573837302</v>
      </c>
      <c r="Q26" s="129">
        <f t="shared" si="11"/>
        <v>0</v>
      </c>
      <c r="R26" s="129">
        <f t="shared" si="11"/>
        <v>0</v>
      </c>
      <c r="S26" s="129">
        <f t="shared" si="11"/>
        <v>0</v>
      </c>
      <c r="T26" s="129">
        <f t="shared" si="11"/>
        <v>0</v>
      </c>
      <c r="U26" s="129">
        <f t="shared" si="11"/>
        <v>0</v>
      </c>
      <c r="V26" s="129">
        <f t="shared" si="11"/>
        <v>0</v>
      </c>
      <c r="W26" s="129">
        <f t="shared" si="11"/>
        <v>0</v>
      </c>
      <c r="X26" s="167" t="s">
        <v>30</v>
      </c>
      <c r="Y26" s="168">
        <v>0</v>
      </c>
      <c r="Z26" s="168">
        <v>0</v>
      </c>
      <c r="AA26" s="168">
        <v>0</v>
      </c>
      <c r="AB26" s="169" t="s">
        <v>30</v>
      </c>
      <c r="AC26" s="170" t="s">
        <v>30</v>
      </c>
      <c r="AD26" s="131">
        <v>306578.31480698549</v>
      </c>
      <c r="AE26" s="131">
        <v>0</v>
      </c>
      <c r="AF26" s="132">
        <v>0</v>
      </c>
      <c r="AG26" s="132">
        <v>93734.753828046829</v>
      </c>
      <c r="AH26" s="132">
        <v>0</v>
      </c>
      <c r="AI26" s="132">
        <v>0</v>
      </c>
      <c r="AJ26" s="132">
        <v>5072.2964944972227</v>
      </c>
      <c r="AK26" s="171">
        <v>683.47758573837302</v>
      </c>
      <c r="AL26" s="171">
        <v>0</v>
      </c>
      <c r="AM26" s="171">
        <v>0</v>
      </c>
      <c r="AN26" s="171">
        <v>0</v>
      </c>
      <c r="AO26" s="132">
        <v>0</v>
      </c>
      <c r="AP26" s="171">
        <v>0</v>
      </c>
      <c r="AQ26" s="171">
        <v>0</v>
      </c>
      <c r="AR26" s="171">
        <v>0</v>
      </c>
      <c r="AS26" s="170" t="s">
        <v>30</v>
      </c>
      <c r="AT26" s="131"/>
      <c r="AU26" s="131"/>
      <c r="AV26" s="132"/>
      <c r="AW26" s="132"/>
      <c r="AX26" s="132"/>
      <c r="AY26" s="132"/>
      <c r="AZ26" s="132"/>
      <c r="BA26" s="171"/>
      <c r="BB26" s="171"/>
      <c r="BC26" s="171"/>
      <c r="BD26" s="171"/>
      <c r="BE26" s="132"/>
      <c r="BF26" s="171"/>
      <c r="BG26" s="171"/>
      <c r="BH26" s="171"/>
      <c r="BI26" s="170" t="s">
        <v>30</v>
      </c>
      <c r="BJ26" s="131"/>
      <c r="BK26" s="131"/>
      <c r="BL26" s="132"/>
      <c r="BM26" s="132"/>
      <c r="BN26" s="132"/>
      <c r="BO26" s="132"/>
      <c r="BP26" s="132"/>
      <c r="BQ26" s="171"/>
      <c r="BR26" s="171"/>
      <c r="BS26" s="171"/>
      <c r="BT26" s="171"/>
      <c r="BU26" s="132"/>
      <c r="BV26" s="171"/>
      <c r="BW26" s="171"/>
      <c r="BX26" s="171"/>
      <c r="BY26" s="170" t="s">
        <v>30</v>
      </c>
      <c r="BZ26" s="131"/>
      <c r="CA26" s="131"/>
      <c r="CB26" s="132"/>
      <c r="CC26" s="132"/>
      <c r="CD26" s="132"/>
      <c r="CE26" s="132"/>
      <c r="CF26" s="132"/>
      <c r="CG26" s="171"/>
      <c r="CH26" s="171"/>
      <c r="CI26" s="171"/>
      <c r="CJ26" s="171"/>
      <c r="CK26" s="132"/>
      <c r="CL26" s="171"/>
      <c r="CM26" s="171"/>
      <c r="CN26" s="171"/>
      <c r="CO26" s="170" t="s">
        <v>30</v>
      </c>
      <c r="CP26" s="131"/>
      <c r="CQ26" s="131"/>
      <c r="CR26" s="132"/>
      <c r="CS26" s="132"/>
      <c r="CT26" s="132"/>
      <c r="CU26" s="132"/>
      <c r="CV26" s="132"/>
      <c r="CW26" s="171"/>
      <c r="CX26" s="171"/>
      <c r="CY26" s="171"/>
      <c r="CZ26" s="171"/>
      <c r="DA26" s="132"/>
      <c r="DB26" s="171"/>
      <c r="DC26" s="171"/>
      <c r="DD26" s="171"/>
      <c r="DE26" s="170" t="s">
        <v>30</v>
      </c>
      <c r="DF26" s="131"/>
      <c r="DG26" s="131"/>
      <c r="DH26" s="132"/>
      <c r="DI26" s="132"/>
      <c r="DJ26" s="132"/>
      <c r="DK26" s="132"/>
      <c r="DL26" s="132"/>
      <c r="DM26" s="171"/>
      <c r="DN26" s="171"/>
      <c r="DO26" s="171"/>
      <c r="DP26" s="171"/>
      <c r="DQ26" s="132"/>
      <c r="DR26" s="171"/>
      <c r="DS26" s="171"/>
      <c r="DT26" s="171"/>
      <c r="DU26" s="170" t="s">
        <v>30</v>
      </c>
      <c r="DV26" s="131"/>
      <c r="DW26" s="131"/>
      <c r="DX26" s="132"/>
      <c r="DY26" s="132"/>
      <c r="DZ26" s="132"/>
      <c r="EA26" s="132"/>
      <c r="EB26" s="132"/>
      <c r="EC26" s="171"/>
      <c r="ED26" s="171"/>
      <c r="EE26" s="171"/>
      <c r="EF26" s="171"/>
      <c r="EG26" s="132"/>
      <c r="EH26" s="171"/>
      <c r="EI26" s="171"/>
      <c r="EJ26" s="171"/>
      <c r="EK26" s="170" t="s">
        <v>30</v>
      </c>
      <c r="EL26" s="172" t="s">
        <v>30</v>
      </c>
      <c r="EM26" s="67" t="s">
        <v>49</v>
      </c>
    </row>
    <row r="27" spans="1:143" x14ac:dyDescent="0.25">
      <c r="B27" s="123"/>
      <c r="C27" s="173" t="s">
        <v>50</v>
      </c>
      <c r="D27" s="173"/>
      <c r="E27" s="173"/>
      <c r="F27" s="174"/>
      <c r="G27" s="72">
        <f t="shared" ref="G27:W27" si="12">G25-G26</f>
        <v>-779362.09177211893</v>
      </c>
      <c r="H27" s="73">
        <f t="shared" si="12"/>
        <v>0</v>
      </c>
      <c r="I27" s="175">
        <f t="shared" si="12"/>
        <v>-1058172.662817942</v>
      </c>
      <c r="J27" s="176">
        <f t="shared" si="12"/>
        <v>-5.3597287666024796E-3</v>
      </c>
      <c r="K27" s="177">
        <f t="shared" si="12"/>
        <v>0</v>
      </c>
      <c r="L27" s="177">
        <f t="shared" si="12"/>
        <v>351711.14132634888</v>
      </c>
      <c r="M27" s="177">
        <f t="shared" si="12"/>
        <v>0</v>
      </c>
      <c r="N27" s="177">
        <f t="shared" si="12"/>
        <v>0</v>
      </c>
      <c r="O27" s="177">
        <f t="shared" si="12"/>
        <v>-19405.082629039363</v>
      </c>
      <c r="P27" s="177">
        <f t="shared" si="12"/>
        <v>-23474.248888477501</v>
      </c>
      <c r="Q27" s="177">
        <f t="shared" si="12"/>
        <v>0</v>
      </c>
      <c r="R27" s="177">
        <f t="shared" si="12"/>
        <v>37825.459614573214</v>
      </c>
      <c r="S27" s="177">
        <f t="shared" si="12"/>
        <v>0</v>
      </c>
      <c r="T27" s="177">
        <f t="shared" si="12"/>
        <v>0</v>
      </c>
      <c r="U27" s="177">
        <f t="shared" si="12"/>
        <v>0</v>
      </c>
      <c r="V27" s="177">
        <f t="shared" si="12"/>
        <v>0</v>
      </c>
      <c r="W27" s="177">
        <f t="shared" si="12"/>
        <v>0</v>
      </c>
      <c r="X27" s="77" t="s">
        <v>30</v>
      </c>
      <c r="Y27" s="177">
        <f>Y25-Y26</f>
        <v>0</v>
      </c>
      <c r="Z27" s="177">
        <f>Z25-Z26</f>
        <v>0</v>
      </c>
      <c r="AA27" s="177">
        <f>AA25-AA26</f>
        <v>0</v>
      </c>
      <c r="AB27" s="178" t="s">
        <v>30</v>
      </c>
      <c r="AC27" s="84" t="s">
        <v>30</v>
      </c>
      <c r="AD27" s="176">
        <f t="shared" ref="AD27:AR27" si="13">AD25-AD26</f>
        <v>-1058172.662817942</v>
      </c>
      <c r="AE27" s="176">
        <f t="shared" si="13"/>
        <v>-5.3597287666024796E-3</v>
      </c>
      <c r="AF27" s="177">
        <f t="shared" si="13"/>
        <v>0</v>
      </c>
      <c r="AG27" s="177">
        <f t="shared" si="13"/>
        <v>351711.14132634888</v>
      </c>
      <c r="AH27" s="177">
        <f t="shared" si="13"/>
        <v>0</v>
      </c>
      <c r="AI27" s="177">
        <f t="shared" si="13"/>
        <v>0</v>
      </c>
      <c r="AJ27" s="177">
        <f t="shared" si="13"/>
        <v>-19405.082629039363</v>
      </c>
      <c r="AK27" s="177">
        <f t="shared" si="13"/>
        <v>-23474.248888477501</v>
      </c>
      <c r="AL27" s="177">
        <f t="shared" si="13"/>
        <v>0</v>
      </c>
      <c r="AM27" s="177">
        <f t="shared" si="13"/>
        <v>37825.459614573214</v>
      </c>
      <c r="AN27" s="177">
        <f t="shared" si="13"/>
        <v>0</v>
      </c>
      <c r="AO27" s="177">
        <f t="shared" si="13"/>
        <v>0</v>
      </c>
      <c r="AP27" s="177">
        <f t="shared" si="13"/>
        <v>0</v>
      </c>
      <c r="AQ27" s="177">
        <f t="shared" si="13"/>
        <v>0</v>
      </c>
      <c r="AR27" s="177">
        <f t="shared" si="13"/>
        <v>0</v>
      </c>
      <c r="AS27" s="84" t="s">
        <v>30</v>
      </c>
      <c r="AT27" s="176">
        <f t="shared" ref="AT27:BH27" si="14">AT25-AT26</f>
        <v>0</v>
      </c>
      <c r="AU27" s="176">
        <f t="shared" si="14"/>
        <v>0</v>
      </c>
      <c r="AV27" s="177">
        <f t="shared" si="14"/>
        <v>0</v>
      </c>
      <c r="AW27" s="177">
        <f t="shared" si="14"/>
        <v>0</v>
      </c>
      <c r="AX27" s="177">
        <f t="shared" si="14"/>
        <v>0</v>
      </c>
      <c r="AY27" s="177">
        <f t="shared" si="14"/>
        <v>0</v>
      </c>
      <c r="AZ27" s="177">
        <f t="shared" si="14"/>
        <v>0</v>
      </c>
      <c r="BA27" s="177">
        <f t="shared" si="14"/>
        <v>0</v>
      </c>
      <c r="BB27" s="177">
        <f t="shared" si="14"/>
        <v>0</v>
      </c>
      <c r="BC27" s="177">
        <f t="shared" si="14"/>
        <v>0</v>
      </c>
      <c r="BD27" s="177">
        <f t="shared" si="14"/>
        <v>0</v>
      </c>
      <c r="BE27" s="177">
        <f t="shared" si="14"/>
        <v>0</v>
      </c>
      <c r="BF27" s="177">
        <f t="shared" si="14"/>
        <v>0</v>
      </c>
      <c r="BG27" s="177">
        <f t="shared" si="14"/>
        <v>0</v>
      </c>
      <c r="BH27" s="177">
        <f t="shared" si="14"/>
        <v>0</v>
      </c>
      <c r="BI27" s="84" t="s">
        <v>30</v>
      </c>
      <c r="BJ27" s="176">
        <f t="shared" ref="BJ27:BX27" si="15">BJ25-BJ26</f>
        <v>0</v>
      </c>
      <c r="BK27" s="176">
        <f t="shared" si="15"/>
        <v>0</v>
      </c>
      <c r="BL27" s="177">
        <f t="shared" si="15"/>
        <v>0</v>
      </c>
      <c r="BM27" s="177">
        <f t="shared" si="15"/>
        <v>0</v>
      </c>
      <c r="BN27" s="177">
        <f t="shared" si="15"/>
        <v>0</v>
      </c>
      <c r="BO27" s="177">
        <f t="shared" si="15"/>
        <v>0</v>
      </c>
      <c r="BP27" s="177">
        <f t="shared" si="15"/>
        <v>0</v>
      </c>
      <c r="BQ27" s="177">
        <f t="shared" si="15"/>
        <v>0</v>
      </c>
      <c r="BR27" s="177">
        <f t="shared" si="15"/>
        <v>0</v>
      </c>
      <c r="BS27" s="177">
        <f t="shared" si="15"/>
        <v>0</v>
      </c>
      <c r="BT27" s="177">
        <f t="shared" si="15"/>
        <v>0</v>
      </c>
      <c r="BU27" s="177">
        <f t="shared" si="15"/>
        <v>0</v>
      </c>
      <c r="BV27" s="177">
        <f t="shared" si="15"/>
        <v>0</v>
      </c>
      <c r="BW27" s="177">
        <f t="shared" si="15"/>
        <v>0</v>
      </c>
      <c r="BX27" s="177">
        <f t="shared" si="15"/>
        <v>0</v>
      </c>
      <c r="BY27" s="84" t="s">
        <v>30</v>
      </c>
      <c r="BZ27" s="176">
        <f t="shared" ref="BZ27:CN27" si="16">BZ25-BZ26</f>
        <v>0</v>
      </c>
      <c r="CA27" s="176">
        <f t="shared" si="16"/>
        <v>0</v>
      </c>
      <c r="CB27" s="177">
        <f t="shared" si="16"/>
        <v>0</v>
      </c>
      <c r="CC27" s="177">
        <f t="shared" si="16"/>
        <v>0</v>
      </c>
      <c r="CD27" s="177">
        <f t="shared" si="16"/>
        <v>0</v>
      </c>
      <c r="CE27" s="177">
        <f t="shared" si="16"/>
        <v>0</v>
      </c>
      <c r="CF27" s="177">
        <f t="shared" si="16"/>
        <v>0</v>
      </c>
      <c r="CG27" s="177">
        <f t="shared" si="16"/>
        <v>0</v>
      </c>
      <c r="CH27" s="177">
        <f t="shared" si="16"/>
        <v>0</v>
      </c>
      <c r="CI27" s="177">
        <f t="shared" si="16"/>
        <v>0</v>
      </c>
      <c r="CJ27" s="177">
        <f t="shared" si="16"/>
        <v>0</v>
      </c>
      <c r="CK27" s="177">
        <f t="shared" si="16"/>
        <v>0</v>
      </c>
      <c r="CL27" s="177">
        <f t="shared" si="16"/>
        <v>0</v>
      </c>
      <c r="CM27" s="177">
        <f t="shared" si="16"/>
        <v>0</v>
      </c>
      <c r="CN27" s="177">
        <f t="shared" si="16"/>
        <v>0</v>
      </c>
      <c r="CO27" s="84" t="s">
        <v>30</v>
      </c>
      <c r="CP27" s="176">
        <f t="shared" ref="CP27:DD27" si="17">CP25-CP26</f>
        <v>0</v>
      </c>
      <c r="CQ27" s="176">
        <f t="shared" si="17"/>
        <v>0</v>
      </c>
      <c r="CR27" s="177">
        <f t="shared" si="17"/>
        <v>0</v>
      </c>
      <c r="CS27" s="177">
        <f t="shared" si="17"/>
        <v>0</v>
      </c>
      <c r="CT27" s="177">
        <f t="shared" si="17"/>
        <v>0</v>
      </c>
      <c r="CU27" s="177">
        <f t="shared" si="17"/>
        <v>0</v>
      </c>
      <c r="CV27" s="177">
        <f t="shared" si="17"/>
        <v>0</v>
      </c>
      <c r="CW27" s="177">
        <f t="shared" si="17"/>
        <v>0</v>
      </c>
      <c r="CX27" s="177">
        <f t="shared" si="17"/>
        <v>0</v>
      </c>
      <c r="CY27" s="177">
        <f t="shared" si="17"/>
        <v>0</v>
      </c>
      <c r="CZ27" s="177">
        <f t="shared" si="17"/>
        <v>0</v>
      </c>
      <c r="DA27" s="177">
        <f t="shared" si="17"/>
        <v>0</v>
      </c>
      <c r="DB27" s="177">
        <f t="shared" si="17"/>
        <v>0</v>
      </c>
      <c r="DC27" s="177">
        <f t="shared" si="17"/>
        <v>0</v>
      </c>
      <c r="DD27" s="177">
        <f t="shared" si="17"/>
        <v>0</v>
      </c>
      <c r="DE27" s="84" t="s">
        <v>30</v>
      </c>
      <c r="DF27" s="176">
        <f t="shared" ref="DF27:DT27" si="18">DF25-DF26</f>
        <v>0</v>
      </c>
      <c r="DG27" s="176">
        <f t="shared" si="18"/>
        <v>0</v>
      </c>
      <c r="DH27" s="177">
        <f t="shared" si="18"/>
        <v>0</v>
      </c>
      <c r="DI27" s="177">
        <f t="shared" si="18"/>
        <v>0</v>
      </c>
      <c r="DJ27" s="177">
        <f t="shared" si="18"/>
        <v>0</v>
      </c>
      <c r="DK27" s="177">
        <f t="shared" si="18"/>
        <v>0</v>
      </c>
      <c r="DL27" s="177">
        <f t="shared" si="18"/>
        <v>0</v>
      </c>
      <c r="DM27" s="177">
        <f t="shared" si="18"/>
        <v>0</v>
      </c>
      <c r="DN27" s="177">
        <f t="shared" si="18"/>
        <v>0</v>
      </c>
      <c r="DO27" s="177">
        <f t="shared" si="18"/>
        <v>0</v>
      </c>
      <c r="DP27" s="177">
        <f t="shared" si="18"/>
        <v>0</v>
      </c>
      <c r="DQ27" s="177">
        <f t="shared" si="18"/>
        <v>0</v>
      </c>
      <c r="DR27" s="177">
        <f t="shared" si="18"/>
        <v>0</v>
      </c>
      <c r="DS27" s="177">
        <f t="shared" si="18"/>
        <v>0</v>
      </c>
      <c r="DT27" s="177">
        <f t="shared" si="18"/>
        <v>0</v>
      </c>
      <c r="DU27" s="84" t="s">
        <v>30</v>
      </c>
      <c r="DV27" s="176">
        <f t="shared" ref="DV27:EJ27" si="19">DV25-DV26</f>
        <v>0</v>
      </c>
      <c r="DW27" s="176">
        <f t="shared" si="19"/>
        <v>0</v>
      </c>
      <c r="DX27" s="177">
        <f t="shared" si="19"/>
        <v>0</v>
      </c>
      <c r="DY27" s="177">
        <f t="shared" si="19"/>
        <v>0</v>
      </c>
      <c r="DZ27" s="177">
        <f t="shared" si="19"/>
        <v>0</v>
      </c>
      <c r="EA27" s="177">
        <f t="shared" si="19"/>
        <v>0</v>
      </c>
      <c r="EB27" s="177">
        <f t="shared" si="19"/>
        <v>0</v>
      </c>
      <c r="EC27" s="177">
        <f t="shared" si="19"/>
        <v>0</v>
      </c>
      <c r="ED27" s="177">
        <f t="shared" si="19"/>
        <v>0</v>
      </c>
      <c r="EE27" s="177">
        <f t="shared" si="19"/>
        <v>0</v>
      </c>
      <c r="EF27" s="177">
        <f t="shared" si="19"/>
        <v>0</v>
      </c>
      <c r="EG27" s="177">
        <f t="shared" si="19"/>
        <v>0</v>
      </c>
      <c r="EH27" s="177">
        <f t="shared" si="19"/>
        <v>0</v>
      </c>
      <c r="EI27" s="177">
        <f t="shared" si="19"/>
        <v>0</v>
      </c>
      <c r="EJ27" s="177">
        <f t="shared" si="19"/>
        <v>0</v>
      </c>
      <c r="EK27" s="84" t="s">
        <v>30</v>
      </c>
      <c r="EL27" s="179" t="s">
        <v>30</v>
      </c>
      <c r="EM27" s="108" t="s">
        <v>51</v>
      </c>
    </row>
    <row r="28" spans="1:143" ht="15.75" thickBot="1" x14ac:dyDescent="0.3">
      <c r="B28" s="123"/>
      <c r="C28" s="180" t="s">
        <v>52</v>
      </c>
      <c r="D28" s="180"/>
      <c r="E28" s="180"/>
      <c r="F28" s="181"/>
      <c r="G28" s="113">
        <f>SUM(I28:X28)</f>
        <v>5187580.4164870717</v>
      </c>
      <c r="H28" s="114"/>
      <c r="I28" s="182">
        <f t="shared" ref="I28:X28" si="20">SUM(AD28,AT28,BJ28,BZ28,CP28,DF28,DV28)</f>
        <v>2745410.2806720608</v>
      </c>
      <c r="J28" s="183">
        <f t="shared" si="20"/>
        <v>0.26194362209212435</v>
      </c>
      <c r="K28" s="141">
        <f t="shared" si="20"/>
        <v>0</v>
      </c>
      <c r="L28" s="141">
        <f t="shared" si="20"/>
        <v>2441566.0735964985</v>
      </c>
      <c r="M28" s="141">
        <f t="shared" si="20"/>
        <v>0</v>
      </c>
      <c r="N28" s="141">
        <f t="shared" si="20"/>
        <v>0</v>
      </c>
      <c r="O28" s="141">
        <f t="shared" si="20"/>
        <v>480.93608500936205</v>
      </c>
      <c r="P28" s="141">
        <f t="shared" si="20"/>
        <v>114.77066138569415</v>
      </c>
      <c r="Q28" s="141">
        <f t="shared" si="20"/>
        <v>0</v>
      </c>
      <c r="R28" s="141">
        <f t="shared" si="20"/>
        <v>8.0935284955546845</v>
      </c>
      <c r="S28" s="141">
        <f t="shared" si="20"/>
        <v>0</v>
      </c>
      <c r="T28" s="141">
        <f t="shared" si="20"/>
        <v>0</v>
      </c>
      <c r="U28" s="141">
        <f t="shared" si="20"/>
        <v>-1.1368683772161603E-12</v>
      </c>
      <c r="V28" s="141">
        <f t="shared" si="20"/>
        <v>0</v>
      </c>
      <c r="W28" s="141">
        <f t="shared" si="20"/>
        <v>0</v>
      </c>
      <c r="X28" s="141">
        <f t="shared" si="20"/>
        <v>0</v>
      </c>
      <c r="Y28" s="142">
        <v>0</v>
      </c>
      <c r="Z28" s="142">
        <v>0</v>
      </c>
      <c r="AA28" s="142">
        <v>0</v>
      </c>
      <c r="AB28" s="143">
        <v>0</v>
      </c>
      <c r="AC28" s="144">
        <v>966.52332154758187</v>
      </c>
      <c r="AD28" s="184">
        <v>2745410.2806720608</v>
      </c>
      <c r="AE28" s="184">
        <v>0.26194362209212435</v>
      </c>
      <c r="AF28" s="147">
        <v>0</v>
      </c>
      <c r="AG28" s="147">
        <v>2441566.0735964985</v>
      </c>
      <c r="AH28" s="147">
        <v>0</v>
      </c>
      <c r="AI28" s="147">
        <v>0</v>
      </c>
      <c r="AJ28" s="147">
        <v>480.93608500936205</v>
      </c>
      <c r="AK28" s="148">
        <v>114.77066138569415</v>
      </c>
      <c r="AL28" s="148">
        <v>0</v>
      </c>
      <c r="AM28" s="148">
        <v>8.0935284955546845</v>
      </c>
      <c r="AN28" s="148">
        <v>0</v>
      </c>
      <c r="AO28" s="147">
        <v>0</v>
      </c>
      <c r="AP28" s="148">
        <v>-1.1368683772161603E-12</v>
      </c>
      <c r="AQ28" s="148">
        <v>0</v>
      </c>
      <c r="AR28" s="148">
        <v>0</v>
      </c>
      <c r="AS28" s="149">
        <v>0</v>
      </c>
      <c r="AT28" s="184"/>
      <c r="AU28" s="184"/>
      <c r="AV28" s="147"/>
      <c r="AW28" s="147"/>
      <c r="AX28" s="147"/>
      <c r="AY28" s="147"/>
      <c r="AZ28" s="147"/>
      <c r="BA28" s="148"/>
      <c r="BB28" s="148"/>
      <c r="BC28" s="148"/>
      <c r="BD28" s="148"/>
      <c r="BE28" s="147"/>
      <c r="BF28" s="148"/>
      <c r="BG28" s="148"/>
      <c r="BH28" s="148"/>
      <c r="BI28" s="149"/>
      <c r="BJ28" s="184"/>
      <c r="BK28" s="184"/>
      <c r="BL28" s="147"/>
      <c r="BM28" s="147"/>
      <c r="BN28" s="147"/>
      <c r="BO28" s="147"/>
      <c r="BP28" s="147"/>
      <c r="BQ28" s="148"/>
      <c r="BR28" s="148"/>
      <c r="BS28" s="148"/>
      <c r="BT28" s="148"/>
      <c r="BU28" s="147"/>
      <c r="BV28" s="148"/>
      <c r="BW28" s="148"/>
      <c r="BX28" s="148"/>
      <c r="BY28" s="149"/>
      <c r="BZ28" s="184"/>
      <c r="CA28" s="184"/>
      <c r="CB28" s="147"/>
      <c r="CC28" s="147"/>
      <c r="CD28" s="147"/>
      <c r="CE28" s="147"/>
      <c r="CF28" s="147"/>
      <c r="CG28" s="148"/>
      <c r="CH28" s="148"/>
      <c r="CI28" s="148"/>
      <c r="CJ28" s="148"/>
      <c r="CK28" s="147"/>
      <c r="CL28" s="148"/>
      <c r="CM28" s="148"/>
      <c r="CN28" s="148"/>
      <c r="CO28" s="149"/>
      <c r="CP28" s="184"/>
      <c r="CQ28" s="184"/>
      <c r="CR28" s="147"/>
      <c r="CS28" s="147"/>
      <c r="CT28" s="147"/>
      <c r="CU28" s="147"/>
      <c r="CV28" s="147"/>
      <c r="CW28" s="148"/>
      <c r="CX28" s="148"/>
      <c r="CY28" s="148"/>
      <c r="CZ28" s="148"/>
      <c r="DA28" s="147"/>
      <c r="DB28" s="148"/>
      <c r="DC28" s="148"/>
      <c r="DD28" s="148"/>
      <c r="DE28" s="149"/>
      <c r="DF28" s="184"/>
      <c r="DG28" s="184"/>
      <c r="DH28" s="147"/>
      <c r="DI28" s="147"/>
      <c r="DJ28" s="147"/>
      <c r="DK28" s="147"/>
      <c r="DL28" s="147"/>
      <c r="DM28" s="148"/>
      <c r="DN28" s="148"/>
      <c r="DO28" s="148"/>
      <c r="DP28" s="148"/>
      <c r="DQ28" s="147"/>
      <c r="DR28" s="148"/>
      <c r="DS28" s="148"/>
      <c r="DT28" s="148"/>
      <c r="DU28" s="149"/>
      <c r="DV28" s="184"/>
      <c r="DW28" s="184"/>
      <c r="DX28" s="147"/>
      <c r="DY28" s="147"/>
      <c r="DZ28" s="147"/>
      <c r="EA28" s="147"/>
      <c r="EB28" s="147"/>
      <c r="EC28" s="148"/>
      <c r="ED28" s="148"/>
      <c r="EE28" s="148"/>
      <c r="EF28" s="148"/>
      <c r="EG28" s="147"/>
      <c r="EH28" s="148"/>
      <c r="EI28" s="148"/>
      <c r="EJ28" s="148"/>
      <c r="EK28" s="147"/>
      <c r="EL28" s="150" t="s">
        <v>30</v>
      </c>
      <c r="EM28" s="185" t="s">
        <v>53</v>
      </c>
    </row>
    <row r="29" spans="1:143" ht="15.75" thickBot="1" x14ac:dyDescent="0.3">
      <c r="B29" s="186"/>
      <c r="C29" s="187" t="s">
        <v>54</v>
      </c>
      <c r="D29" s="188"/>
      <c r="E29" s="188"/>
      <c r="F29" s="189"/>
      <c r="G29" s="190" t="s">
        <v>30</v>
      </c>
      <c r="H29" s="191" t="str">
        <f t="shared" ref="H29" si="21">IFERROR(H25/H28,"-")</f>
        <v>-</v>
      </c>
      <c r="I29" s="192">
        <f t="shared" ref="I29:BT29" si="22">IFERROR(I25/I28,"0")</f>
        <v>-0.27376394461048298</v>
      </c>
      <c r="J29" s="193">
        <f t="shared" si="22"/>
        <v>-2.0461382963993253E-2</v>
      </c>
      <c r="K29" s="194" t="str">
        <f t="shared" si="22"/>
        <v>0</v>
      </c>
      <c r="L29" s="194">
        <f t="shared" si="22"/>
        <v>0.18244269527313706</v>
      </c>
      <c r="M29" s="194" t="str">
        <f t="shared" si="22"/>
        <v>0</v>
      </c>
      <c r="N29" s="194" t="str">
        <f t="shared" si="22"/>
        <v>0</v>
      </c>
      <c r="O29" s="194">
        <f t="shared" si="22"/>
        <v>-29.801852223800456</v>
      </c>
      <c r="P29" s="194">
        <f t="shared" si="22"/>
        <v>-198.57663123635129</v>
      </c>
      <c r="Q29" s="194" t="str">
        <f t="shared" si="22"/>
        <v>0</v>
      </c>
      <c r="R29" s="194">
        <f t="shared" si="22"/>
        <v>4673.5437621982292</v>
      </c>
      <c r="S29" s="194" t="str">
        <f t="shared" si="22"/>
        <v>0</v>
      </c>
      <c r="T29" s="194" t="str">
        <f t="shared" si="22"/>
        <v>0</v>
      </c>
      <c r="U29" s="194">
        <f t="shared" si="22"/>
        <v>0</v>
      </c>
      <c r="V29" s="194" t="str">
        <f t="shared" si="22"/>
        <v>0</v>
      </c>
      <c r="W29" s="194" t="str">
        <f t="shared" si="22"/>
        <v>0</v>
      </c>
      <c r="X29" s="194" t="str">
        <f t="shared" si="22"/>
        <v>0</v>
      </c>
      <c r="Y29" s="194" t="str">
        <f t="shared" si="22"/>
        <v>0</v>
      </c>
      <c r="Z29" s="194" t="str">
        <f t="shared" si="22"/>
        <v>0</v>
      </c>
      <c r="AA29" s="194" t="str">
        <f t="shared" si="22"/>
        <v>0</v>
      </c>
      <c r="AB29" s="195" t="str">
        <f t="shared" si="22"/>
        <v>0</v>
      </c>
      <c r="AC29" s="196">
        <f t="shared" si="22"/>
        <v>50.866474239955437</v>
      </c>
      <c r="AD29" s="193">
        <f t="shared" si="22"/>
        <v>-0.27376394461048298</v>
      </c>
      <c r="AE29" s="193">
        <f t="shared" si="22"/>
        <v>-2.0461382963993253E-2</v>
      </c>
      <c r="AF29" s="194" t="str">
        <f t="shared" si="22"/>
        <v>0</v>
      </c>
      <c r="AG29" s="194">
        <f t="shared" si="22"/>
        <v>0.18244269527313706</v>
      </c>
      <c r="AH29" s="194" t="str">
        <f t="shared" si="22"/>
        <v>0</v>
      </c>
      <c r="AI29" s="194" t="str">
        <f t="shared" si="22"/>
        <v>0</v>
      </c>
      <c r="AJ29" s="194">
        <f t="shared" si="22"/>
        <v>-29.801852223800456</v>
      </c>
      <c r="AK29" s="194">
        <f t="shared" si="22"/>
        <v>-198.57663123635129</v>
      </c>
      <c r="AL29" s="194" t="str">
        <f t="shared" si="22"/>
        <v>0</v>
      </c>
      <c r="AM29" s="194">
        <f t="shared" si="22"/>
        <v>4673.5437621982292</v>
      </c>
      <c r="AN29" s="194" t="str">
        <f t="shared" si="22"/>
        <v>0</v>
      </c>
      <c r="AO29" s="194" t="str">
        <f t="shared" si="22"/>
        <v>0</v>
      </c>
      <c r="AP29" s="194">
        <f t="shared" si="22"/>
        <v>0</v>
      </c>
      <c r="AQ29" s="194" t="str">
        <f t="shared" si="22"/>
        <v>0</v>
      </c>
      <c r="AR29" s="194" t="str">
        <f t="shared" si="22"/>
        <v>0</v>
      </c>
      <c r="AS29" s="196" t="str">
        <f t="shared" si="22"/>
        <v>0</v>
      </c>
      <c r="AT29" s="193" t="str">
        <f t="shared" si="22"/>
        <v>0</v>
      </c>
      <c r="AU29" s="193" t="str">
        <f t="shared" si="22"/>
        <v>0</v>
      </c>
      <c r="AV29" s="194" t="str">
        <f t="shared" si="22"/>
        <v>0</v>
      </c>
      <c r="AW29" s="194" t="str">
        <f t="shared" si="22"/>
        <v>0</v>
      </c>
      <c r="AX29" s="194" t="str">
        <f t="shared" si="22"/>
        <v>0</v>
      </c>
      <c r="AY29" s="194" t="str">
        <f t="shared" si="22"/>
        <v>0</v>
      </c>
      <c r="AZ29" s="194" t="str">
        <f t="shared" si="22"/>
        <v>0</v>
      </c>
      <c r="BA29" s="194" t="str">
        <f t="shared" si="22"/>
        <v>0</v>
      </c>
      <c r="BB29" s="194" t="str">
        <f t="shared" si="22"/>
        <v>0</v>
      </c>
      <c r="BC29" s="194" t="str">
        <f t="shared" si="22"/>
        <v>0</v>
      </c>
      <c r="BD29" s="194" t="str">
        <f t="shared" si="22"/>
        <v>0</v>
      </c>
      <c r="BE29" s="194" t="str">
        <f t="shared" si="22"/>
        <v>0</v>
      </c>
      <c r="BF29" s="194" t="str">
        <f t="shared" si="22"/>
        <v>0</v>
      </c>
      <c r="BG29" s="194" t="str">
        <f t="shared" si="22"/>
        <v>0</v>
      </c>
      <c r="BH29" s="194" t="str">
        <f t="shared" si="22"/>
        <v>0</v>
      </c>
      <c r="BI29" s="196" t="str">
        <f t="shared" si="22"/>
        <v>0</v>
      </c>
      <c r="BJ29" s="193" t="str">
        <f t="shared" si="22"/>
        <v>0</v>
      </c>
      <c r="BK29" s="193" t="str">
        <f t="shared" si="22"/>
        <v>0</v>
      </c>
      <c r="BL29" s="194" t="str">
        <f t="shared" si="22"/>
        <v>0</v>
      </c>
      <c r="BM29" s="194" t="str">
        <f t="shared" si="22"/>
        <v>0</v>
      </c>
      <c r="BN29" s="194" t="str">
        <f t="shared" si="22"/>
        <v>0</v>
      </c>
      <c r="BO29" s="194" t="str">
        <f t="shared" si="22"/>
        <v>0</v>
      </c>
      <c r="BP29" s="194" t="str">
        <f t="shared" si="22"/>
        <v>0</v>
      </c>
      <c r="BQ29" s="194" t="str">
        <f t="shared" si="22"/>
        <v>0</v>
      </c>
      <c r="BR29" s="194" t="str">
        <f t="shared" si="22"/>
        <v>0</v>
      </c>
      <c r="BS29" s="194" t="str">
        <f t="shared" si="22"/>
        <v>0</v>
      </c>
      <c r="BT29" s="194" t="str">
        <f t="shared" si="22"/>
        <v>0</v>
      </c>
      <c r="BU29" s="194" t="str">
        <f t="shared" ref="BU29:EF29" si="23">IFERROR(BU25/BU28,"0")</f>
        <v>0</v>
      </c>
      <c r="BV29" s="194" t="str">
        <f t="shared" si="23"/>
        <v>0</v>
      </c>
      <c r="BW29" s="194" t="str">
        <f t="shared" si="23"/>
        <v>0</v>
      </c>
      <c r="BX29" s="194" t="str">
        <f t="shared" si="23"/>
        <v>0</v>
      </c>
      <c r="BY29" s="196" t="str">
        <f t="shared" si="23"/>
        <v>0</v>
      </c>
      <c r="BZ29" s="193" t="str">
        <f t="shared" si="23"/>
        <v>0</v>
      </c>
      <c r="CA29" s="193" t="str">
        <f t="shared" si="23"/>
        <v>0</v>
      </c>
      <c r="CB29" s="194" t="str">
        <f t="shared" si="23"/>
        <v>0</v>
      </c>
      <c r="CC29" s="194" t="str">
        <f t="shared" si="23"/>
        <v>0</v>
      </c>
      <c r="CD29" s="194" t="str">
        <f t="shared" si="23"/>
        <v>0</v>
      </c>
      <c r="CE29" s="194" t="str">
        <f t="shared" si="23"/>
        <v>0</v>
      </c>
      <c r="CF29" s="194" t="str">
        <f t="shared" si="23"/>
        <v>0</v>
      </c>
      <c r="CG29" s="194" t="str">
        <f t="shared" si="23"/>
        <v>0</v>
      </c>
      <c r="CH29" s="194" t="str">
        <f t="shared" si="23"/>
        <v>0</v>
      </c>
      <c r="CI29" s="194" t="str">
        <f t="shared" si="23"/>
        <v>0</v>
      </c>
      <c r="CJ29" s="194" t="str">
        <f t="shared" si="23"/>
        <v>0</v>
      </c>
      <c r="CK29" s="194" t="str">
        <f t="shared" si="23"/>
        <v>0</v>
      </c>
      <c r="CL29" s="194" t="str">
        <f t="shared" si="23"/>
        <v>0</v>
      </c>
      <c r="CM29" s="194" t="str">
        <f t="shared" si="23"/>
        <v>0</v>
      </c>
      <c r="CN29" s="194" t="str">
        <f t="shared" si="23"/>
        <v>0</v>
      </c>
      <c r="CO29" s="196" t="str">
        <f t="shared" si="23"/>
        <v>0</v>
      </c>
      <c r="CP29" s="193" t="str">
        <f t="shared" si="23"/>
        <v>0</v>
      </c>
      <c r="CQ29" s="193" t="str">
        <f t="shared" si="23"/>
        <v>0</v>
      </c>
      <c r="CR29" s="194" t="str">
        <f t="shared" si="23"/>
        <v>0</v>
      </c>
      <c r="CS29" s="194" t="str">
        <f t="shared" si="23"/>
        <v>0</v>
      </c>
      <c r="CT29" s="194" t="str">
        <f t="shared" si="23"/>
        <v>0</v>
      </c>
      <c r="CU29" s="194" t="str">
        <f t="shared" si="23"/>
        <v>0</v>
      </c>
      <c r="CV29" s="194" t="str">
        <f t="shared" si="23"/>
        <v>0</v>
      </c>
      <c r="CW29" s="194" t="str">
        <f t="shared" si="23"/>
        <v>0</v>
      </c>
      <c r="CX29" s="194" t="str">
        <f t="shared" si="23"/>
        <v>0</v>
      </c>
      <c r="CY29" s="194" t="str">
        <f t="shared" si="23"/>
        <v>0</v>
      </c>
      <c r="CZ29" s="194" t="str">
        <f t="shared" si="23"/>
        <v>0</v>
      </c>
      <c r="DA29" s="194" t="str">
        <f t="shared" si="23"/>
        <v>0</v>
      </c>
      <c r="DB29" s="194" t="str">
        <f t="shared" si="23"/>
        <v>0</v>
      </c>
      <c r="DC29" s="194" t="str">
        <f t="shared" si="23"/>
        <v>0</v>
      </c>
      <c r="DD29" s="194" t="str">
        <f t="shared" si="23"/>
        <v>0</v>
      </c>
      <c r="DE29" s="196" t="str">
        <f t="shared" si="23"/>
        <v>0</v>
      </c>
      <c r="DF29" s="193" t="str">
        <f t="shared" si="23"/>
        <v>0</v>
      </c>
      <c r="DG29" s="193" t="str">
        <f t="shared" si="23"/>
        <v>0</v>
      </c>
      <c r="DH29" s="194" t="str">
        <f t="shared" si="23"/>
        <v>0</v>
      </c>
      <c r="DI29" s="194" t="str">
        <f t="shared" si="23"/>
        <v>0</v>
      </c>
      <c r="DJ29" s="194" t="str">
        <f t="shared" si="23"/>
        <v>0</v>
      </c>
      <c r="DK29" s="194" t="str">
        <f t="shared" si="23"/>
        <v>0</v>
      </c>
      <c r="DL29" s="194" t="str">
        <f t="shared" si="23"/>
        <v>0</v>
      </c>
      <c r="DM29" s="194" t="str">
        <f t="shared" si="23"/>
        <v>0</v>
      </c>
      <c r="DN29" s="194" t="str">
        <f t="shared" si="23"/>
        <v>0</v>
      </c>
      <c r="DO29" s="194" t="str">
        <f t="shared" si="23"/>
        <v>0</v>
      </c>
      <c r="DP29" s="194" t="str">
        <f t="shared" si="23"/>
        <v>0</v>
      </c>
      <c r="DQ29" s="194" t="str">
        <f t="shared" si="23"/>
        <v>0</v>
      </c>
      <c r="DR29" s="194" t="str">
        <f t="shared" si="23"/>
        <v>0</v>
      </c>
      <c r="DS29" s="194" t="str">
        <f t="shared" si="23"/>
        <v>0</v>
      </c>
      <c r="DT29" s="194" t="str">
        <f t="shared" si="23"/>
        <v>0</v>
      </c>
      <c r="DU29" s="196" t="str">
        <f t="shared" si="23"/>
        <v>0</v>
      </c>
      <c r="DV29" s="193" t="str">
        <f t="shared" si="23"/>
        <v>0</v>
      </c>
      <c r="DW29" s="193" t="str">
        <f t="shared" si="23"/>
        <v>0</v>
      </c>
      <c r="DX29" s="194" t="str">
        <f t="shared" si="23"/>
        <v>0</v>
      </c>
      <c r="DY29" s="194" t="str">
        <f t="shared" si="23"/>
        <v>0</v>
      </c>
      <c r="DZ29" s="194" t="str">
        <f t="shared" si="23"/>
        <v>0</v>
      </c>
      <c r="EA29" s="194" t="str">
        <f t="shared" si="23"/>
        <v>0</v>
      </c>
      <c r="EB29" s="194" t="str">
        <f t="shared" si="23"/>
        <v>0</v>
      </c>
      <c r="EC29" s="194" t="str">
        <f t="shared" si="23"/>
        <v>0</v>
      </c>
      <c r="ED29" s="194" t="str">
        <f t="shared" si="23"/>
        <v>0</v>
      </c>
      <c r="EE29" s="194" t="str">
        <f t="shared" si="23"/>
        <v>0</v>
      </c>
      <c r="EF29" s="194" t="str">
        <f t="shared" si="23"/>
        <v>0</v>
      </c>
      <c r="EG29" s="194" t="str">
        <f t="shared" ref="EG29:EK29" si="24">IFERROR(EG25/EG28,"0")</f>
        <v>0</v>
      </c>
      <c r="EH29" s="194" t="str">
        <f t="shared" si="24"/>
        <v>0</v>
      </c>
      <c r="EI29" s="194" t="str">
        <f t="shared" si="24"/>
        <v>0</v>
      </c>
      <c r="EJ29" s="194" t="str">
        <f t="shared" si="24"/>
        <v>0</v>
      </c>
      <c r="EK29" s="194" t="str">
        <f t="shared" si="24"/>
        <v>0</v>
      </c>
      <c r="EL29" s="197" t="s">
        <v>30</v>
      </c>
      <c r="EM29" s="198" t="s">
        <v>55</v>
      </c>
    </row>
    <row r="30" spans="1:143" x14ac:dyDescent="0.25">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row>
    <row r="31" spans="1:143" x14ac:dyDescent="0.2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row>
    <row r="32" spans="1:143" x14ac:dyDescent="0.25">
      <c r="B32" s="199" t="s">
        <v>56</v>
      </c>
      <c r="C32" s="13"/>
      <c r="D32" s="13"/>
      <c r="E32" s="13"/>
      <c r="F32" s="13"/>
      <c r="G32" s="13"/>
      <c r="EM32" s="200"/>
    </row>
    <row r="33" spans="1:143" ht="15.75" thickBot="1" x14ac:dyDescent="0.3">
      <c r="B33" s="13"/>
      <c r="C33" s="13"/>
      <c r="D33" s="13"/>
      <c r="E33" s="13"/>
      <c r="F33" s="13"/>
      <c r="EM33" s="201"/>
    </row>
    <row r="34" spans="1:143" ht="15" customHeight="1" x14ac:dyDescent="0.25">
      <c r="B34" s="15" t="s">
        <v>4</v>
      </c>
      <c r="C34" s="16"/>
      <c r="D34" s="16"/>
      <c r="E34" s="16"/>
      <c r="F34" s="202"/>
      <c r="G34" s="17" t="s">
        <v>5</v>
      </c>
      <c r="H34" s="18"/>
      <c r="I34" s="203" t="s">
        <v>6</v>
      </c>
      <c r="J34" s="204"/>
      <c r="K34" s="204"/>
      <c r="L34" s="204"/>
      <c r="M34" s="204"/>
      <c r="N34" s="204"/>
      <c r="O34" s="204"/>
      <c r="P34" s="204"/>
      <c r="Q34" s="204"/>
      <c r="R34" s="204"/>
      <c r="S34" s="204"/>
      <c r="T34" s="204"/>
      <c r="U34" s="204"/>
      <c r="V34" s="204"/>
      <c r="W34" s="204"/>
      <c r="X34" s="204"/>
      <c r="Y34" s="204"/>
      <c r="Z34" s="204"/>
      <c r="AA34" s="204"/>
      <c r="AB34" s="204"/>
      <c r="AC34" s="205"/>
      <c r="AD34" s="206" t="s">
        <v>57</v>
      </c>
      <c r="AE34" s="207"/>
      <c r="AF34" s="207"/>
      <c r="AG34" s="207"/>
      <c r="AH34" s="207"/>
      <c r="AI34" s="207"/>
      <c r="AJ34" s="207"/>
      <c r="AK34" s="207"/>
      <c r="AL34" s="207"/>
      <c r="AM34" s="207"/>
      <c r="AN34" s="207"/>
      <c r="AO34" s="207"/>
      <c r="AP34" s="207"/>
      <c r="AQ34" s="207"/>
      <c r="AR34" s="207"/>
      <c r="AS34" s="208"/>
      <c r="AT34" s="206" t="s">
        <v>58</v>
      </c>
      <c r="AU34" s="207"/>
      <c r="AV34" s="207"/>
      <c r="AW34" s="207"/>
      <c r="AX34" s="207"/>
      <c r="AY34" s="207"/>
      <c r="AZ34" s="207"/>
      <c r="BA34" s="207"/>
      <c r="BB34" s="207"/>
      <c r="BC34" s="207"/>
      <c r="BD34" s="207"/>
      <c r="BE34" s="207"/>
      <c r="BF34" s="207"/>
      <c r="BG34" s="207"/>
      <c r="BH34" s="207"/>
      <c r="BI34" s="208"/>
      <c r="BJ34" s="206" t="s">
        <v>59</v>
      </c>
      <c r="BK34" s="207"/>
      <c r="BL34" s="207"/>
      <c r="BM34" s="207"/>
      <c r="BN34" s="207"/>
      <c r="BO34" s="207"/>
      <c r="BP34" s="207"/>
      <c r="BQ34" s="207"/>
      <c r="BR34" s="207"/>
      <c r="BS34" s="207"/>
      <c r="BT34" s="207"/>
      <c r="BU34" s="207"/>
      <c r="BV34" s="207"/>
      <c r="BW34" s="207"/>
      <c r="BX34" s="207"/>
      <c r="BY34" s="208"/>
      <c r="BZ34" s="206" t="s">
        <v>60</v>
      </c>
      <c r="CA34" s="207"/>
      <c r="CB34" s="207"/>
      <c r="CC34" s="207"/>
      <c r="CD34" s="207"/>
      <c r="CE34" s="207"/>
      <c r="CF34" s="207"/>
      <c r="CG34" s="207"/>
      <c r="CH34" s="207"/>
      <c r="CI34" s="207"/>
      <c r="CJ34" s="207"/>
      <c r="CK34" s="207"/>
      <c r="CL34" s="207"/>
      <c r="CM34" s="207"/>
      <c r="CN34" s="207"/>
      <c r="CO34" s="208"/>
      <c r="CP34" s="206" t="s">
        <v>61</v>
      </c>
      <c r="CQ34" s="207"/>
      <c r="CR34" s="207"/>
      <c r="CS34" s="207"/>
      <c r="CT34" s="207"/>
      <c r="CU34" s="207"/>
      <c r="CV34" s="207"/>
      <c r="CW34" s="207"/>
      <c r="CX34" s="207"/>
      <c r="CY34" s="207"/>
      <c r="CZ34" s="207"/>
      <c r="DA34" s="207"/>
      <c r="DB34" s="207"/>
      <c r="DC34" s="207"/>
      <c r="DD34" s="207"/>
      <c r="DE34" s="208"/>
      <c r="DF34" s="206" t="s">
        <v>62</v>
      </c>
      <c r="DG34" s="207"/>
      <c r="DH34" s="207"/>
      <c r="DI34" s="207"/>
      <c r="DJ34" s="207"/>
      <c r="DK34" s="207"/>
      <c r="DL34" s="207"/>
      <c r="DM34" s="207"/>
      <c r="DN34" s="207"/>
      <c r="DO34" s="207"/>
      <c r="DP34" s="207"/>
      <c r="DQ34" s="207"/>
      <c r="DR34" s="207"/>
      <c r="DS34" s="207"/>
      <c r="DT34" s="207"/>
      <c r="DU34" s="208"/>
      <c r="DV34" s="206" t="s">
        <v>63</v>
      </c>
      <c r="DW34" s="207"/>
      <c r="DX34" s="207"/>
      <c r="DY34" s="207"/>
      <c r="DZ34" s="207"/>
      <c r="EA34" s="207"/>
      <c r="EB34" s="207"/>
      <c r="EC34" s="207"/>
      <c r="ED34" s="207"/>
      <c r="EE34" s="207"/>
      <c r="EF34" s="207"/>
      <c r="EG34" s="207"/>
      <c r="EH34" s="207"/>
      <c r="EI34" s="207"/>
      <c r="EJ34" s="207"/>
      <c r="EK34" s="208"/>
      <c r="EL34" s="22" t="s">
        <v>7</v>
      </c>
      <c r="EM34" s="23" t="s">
        <v>8</v>
      </c>
    </row>
    <row r="35" spans="1:143" ht="15" customHeight="1" x14ac:dyDescent="0.25">
      <c r="B35" s="24"/>
      <c r="C35" s="25"/>
      <c r="D35" s="25"/>
      <c r="E35" s="25"/>
      <c r="F35" s="209"/>
      <c r="G35" s="26"/>
      <c r="H35" s="27"/>
      <c r="I35" s="210" t="s">
        <v>9</v>
      </c>
      <c r="J35" s="211"/>
      <c r="K35" s="212"/>
      <c r="L35" s="213" t="s">
        <v>10</v>
      </c>
      <c r="M35" s="211"/>
      <c r="N35" s="212"/>
      <c r="O35" s="214" t="s">
        <v>11</v>
      </c>
      <c r="P35" s="213" t="s">
        <v>12</v>
      </c>
      <c r="Q35" s="211"/>
      <c r="R35" s="211"/>
      <c r="S35" s="212"/>
      <c r="T35" s="214" t="s">
        <v>13</v>
      </c>
      <c r="U35" s="213" t="s">
        <v>14</v>
      </c>
      <c r="V35" s="211"/>
      <c r="W35" s="212"/>
      <c r="X35" s="214" t="s">
        <v>15</v>
      </c>
      <c r="Y35" s="213" t="s">
        <v>16</v>
      </c>
      <c r="Z35" s="211"/>
      <c r="AA35" s="212"/>
      <c r="AB35" s="215" t="s">
        <v>17</v>
      </c>
      <c r="AC35" s="216"/>
      <c r="AD35" s="210" t="s">
        <v>9</v>
      </c>
      <c r="AE35" s="211"/>
      <c r="AF35" s="212"/>
      <c r="AG35" s="213" t="s">
        <v>10</v>
      </c>
      <c r="AH35" s="211"/>
      <c r="AI35" s="212"/>
      <c r="AJ35" s="214" t="s">
        <v>11</v>
      </c>
      <c r="AK35" s="213" t="s">
        <v>12</v>
      </c>
      <c r="AL35" s="211"/>
      <c r="AM35" s="211"/>
      <c r="AN35" s="212"/>
      <c r="AO35" s="214" t="s">
        <v>13</v>
      </c>
      <c r="AP35" s="213" t="s">
        <v>14</v>
      </c>
      <c r="AQ35" s="211"/>
      <c r="AR35" s="212"/>
      <c r="AS35" s="217" t="s">
        <v>15</v>
      </c>
      <c r="AT35" s="210" t="s">
        <v>9</v>
      </c>
      <c r="AU35" s="211"/>
      <c r="AV35" s="212"/>
      <c r="AW35" s="213" t="s">
        <v>10</v>
      </c>
      <c r="AX35" s="211"/>
      <c r="AY35" s="212"/>
      <c r="AZ35" s="214" t="s">
        <v>11</v>
      </c>
      <c r="BA35" s="213" t="s">
        <v>12</v>
      </c>
      <c r="BB35" s="211"/>
      <c r="BC35" s="211"/>
      <c r="BD35" s="212"/>
      <c r="BE35" s="214" t="s">
        <v>13</v>
      </c>
      <c r="BF35" s="213" t="s">
        <v>14</v>
      </c>
      <c r="BG35" s="211"/>
      <c r="BH35" s="212"/>
      <c r="BI35" s="217" t="s">
        <v>15</v>
      </c>
      <c r="BJ35" s="210" t="s">
        <v>9</v>
      </c>
      <c r="BK35" s="211"/>
      <c r="BL35" s="212"/>
      <c r="BM35" s="213" t="s">
        <v>10</v>
      </c>
      <c r="BN35" s="211"/>
      <c r="BO35" s="212"/>
      <c r="BP35" s="214" t="s">
        <v>11</v>
      </c>
      <c r="BQ35" s="213" t="s">
        <v>12</v>
      </c>
      <c r="BR35" s="211"/>
      <c r="BS35" s="211"/>
      <c r="BT35" s="212"/>
      <c r="BU35" s="214" t="s">
        <v>13</v>
      </c>
      <c r="BV35" s="213" t="s">
        <v>14</v>
      </c>
      <c r="BW35" s="211"/>
      <c r="BX35" s="212"/>
      <c r="BY35" s="217" t="s">
        <v>15</v>
      </c>
      <c r="BZ35" s="210" t="s">
        <v>9</v>
      </c>
      <c r="CA35" s="211"/>
      <c r="CB35" s="212"/>
      <c r="CC35" s="213" t="s">
        <v>10</v>
      </c>
      <c r="CD35" s="211"/>
      <c r="CE35" s="212"/>
      <c r="CF35" s="214" t="s">
        <v>11</v>
      </c>
      <c r="CG35" s="213" t="s">
        <v>12</v>
      </c>
      <c r="CH35" s="211"/>
      <c r="CI35" s="211"/>
      <c r="CJ35" s="212"/>
      <c r="CK35" s="214" t="s">
        <v>13</v>
      </c>
      <c r="CL35" s="213" t="s">
        <v>14</v>
      </c>
      <c r="CM35" s="211"/>
      <c r="CN35" s="212"/>
      <c r="CO35" s="217" t="s">
        <v>15</v>
      </c>
      <c r="CP35" s="210" t="s">
        <v>9</v>
      </c>
      <c r="CQ35" s="211"/>
      <c r="CR35" s="212"/>
      <c r="CS35" s="213" t="s">
        <v>10</v>
      </c>
      <c r="CT35" s="211"/>
      <c r="CU35" s="212"/>
      <c r="CV35" s="214" t="s">
        <v>11</v>
      </c>
      <c r="CW35" s="213" t="s">
        <v>12</v>
      </c>
      <c r="CX35" s="211"/>
      <c r="CY35" s="211"/>
      <c r="CZ35" s="212"/>
      <c r="DA35" s="214" t="s">
        <v>13</v>
      </c>
      <c r="DB35" s="213" t="s">
        <v>14</v>
      </c>
      <c r="DC35" s="211"/>
      <c r="DD35" s="212"/>
      <c r="DE35" s="217" t="s">
        <v>15</v>
      </c>
      <c r="DF35" s="210" t="s">
        <v>9</v>
      </c>
      <c r="DG35" s="211"/>
      <c r="DH35" s="212"/>
      <c r="DI35" s="213" t="s">
        <v>10</v>
      </c>
      <c r="DJ35" s="211"/>
      <c r="DK35" s="212"/>
      <c r="DL35" s="214" t="s">
        <v>11</v>
      </c>
      <c r="DM35" s="213" t="s">
        <v>12</v>
      </c>
      <c r="DN35" s="211"/>
      <c r="DO35" s="211"/>
      <c r="DP35" s="212"/>
      <c r="DQ35" s="214" t="s">
        <v>13</v>
      </c>
      <c r="DR35" s="213" t="s">
        <v>14</v>
      </c>
      <c r="DS35" s="211"/>
      <c r="DT35" s="212"/>
      <c r="DU35" s="217" t="s">
        <v>15</v>
      </c>
      <c r="DV35" s="210" t="s">
        <v>9</v>
      </c>
      <c r="DW35" s="211"/>
      <c r="DX35" s="212"/>
      <c r="DY35" s="213" t="s">
        <v>10</v>
      </c>
      <c r="DZ35" s="211"/>
      <c r="EA35" s="212"/>
      <c r="EB35" s="214" t="s">
        <v>11</v>
      </c>
      <c r="EC35" s="213" t="s">
        <v>12</v>
      </c>
      <c r="ED35" s="211"/>
      <c r="EE35" s="211"/>
      <c r="EF35" s="212"/>
      <c r="EG35" s="214" t="s">
        <v>13</v>
      </c>
      <c r="EH35" s="213" t="s">
        <v>14</v>
      </c>
      <c r="EI35" s="211"/>
      <c r="EJ35" s="212"/>
      <c r="EK35" s="217" t="s">
        <v>15</v>
      </c>
      <c r="EL35" s="38"/>
      <c r="EM35" s="39"/>
    </row>
    <row r="36" spans="1:143" x14ac:dyDescent="0.25">
      <c r="B36" s="24"/>
      <c r="C36" s="25"/>
      <c r="D36" s="25"/>
      <c r="E36" s="25"/>
      <c r="F36" s="209"/>
      <c r="G36" s="26"/>
      <c r="H36" s="27"/>
      <c r="I36" s="210"/>
      <c r="J36" s="211"/>
      <c r="K36" s="212"/>
      <c r="L36" s="213"/>
      <c r="M36" s="211"/>
      <c r="N36" s="212"/>
      <c r="O36" s="214"/>
      <c r="P36" s="213"/>
      <c r="Q36" s="211"/>
      <c r="R36" s="211"/>
      <c r="S36" s="212"/>
      <c r="T36" s="214"/>
      <c r="U36" s="213"/>
      <c r="V36" s="211"/>
      <c r="W36" s="212"/>
      <c r="X36" s="214"/>
      <c r="Y36" s="213"/>
      <c r="Z36" s="211"/>
      <c r="AA36" s="212"/>
      <c r="AB36" s="213"/>
      <c r="AC36" s="218"/>
      <c r="AD36" s="210"/>
      <c r="AE36" s="211"/>
      <c r="AF36" s="212"/>
      <c r="AG36" s="213"/>
      <c r="AH36" s="211"/>
      <c r="AI36" s="212"/>
      <c r="AJ36" s="214"/>
      <c r="AK36" s="213"/>
      <c r="AL36" s="211"/>
      <c r="AM36" s="211"/>
      <c r="AN36" s="212"/>
      <c r="AO36" s="214"/>
      <c r="AP36" s="213"/>
      <c r="AQ36" s="211"/>
      <c r="AR36" s="212"/>
      <c r="AS36" s="217"/>
      <c r="AT36" s="210"/>
      <c r="AU36" s="211"/>
      <c r="AV36" s="212"/>
      <c r="AW36" s="213"/>
      <c r="AX36" s="211"/>
      <c r="AY36" s="212"/>
      <c r="AZ36" s="214"/>
      <c r="BA36" s="213"/>
      <c r="BB36" s="211"/>
      <c r="BC36" s="211"/>
      <c r="BD36" s="212"/>
      <c r="BE36" s="214"/>
      <c r="BF36" s="213"/>
      <c r="BG36" s="211"/>
      <c r="BH36" s="212"/>
      <c r="BI36" s="217"/>
      <c r="BJ36" s="210"/>
      <c r="BK36" s="211"/>
      <c r="BL36" s="212"/>
      <c r="BM36" s="213"/>
      <c r="BN36" s="211"/>
      <c r="BO36" s="212"/>
      <c r="BP36" s="214"/>
      <c r="BQ36" s="213"/>
      <c r="BR36" s="211"/>
      <c r="BS36" s="211"/>
      <c r="BT36" s="212"/>
      <c r="BU36" s="214"/>
      <c r="BV36" s="213"/>
      <c r="BW36" s="211"/>
      <c r="BX36" s="212"/>
      <c r="BY36" s="217"/>
      <c r="BZ36" s="210"/>
      <c r="CA36" s="211"/>
      <c r="CB36" s="212"/>
      <c r="CC36" s="213"/>
      <c r="CD36" s="211"/>
      <c r="CE36" s="212"/>
      <c r="CF36" s="214"/>
      <c r="CG36" s="213"/>
      <c r="CH36" s="211"/>
      <c r="CI36" s="211"/>
      <c r="CJ36" s="212"/>
      <c r="CK36" s="214"/>
      <c r="CL36" s="213"/>
      <c r="CM36" s="211"/>
      <c r="CN36" s="212"/>
      <c r="CO36" s="217"/>
      <c r="CP36" s="210"/>
      <c r="CQ36" s="211"/>
      <c r="CR36" s="212"/>
      <c r="CS36" s="213"/>
      <c r="CT36" s="211"/>
      <c r="CU36" s="212"/>
      <c r="CV36" s="214"/>
      <c r="CW36" s="213"/>
      <c r="CX36" s="211"/>
      <c r="CY36" s="211"/>
      <c r="CZ36" s="212"/>
      <c r="DA36" s="214"/>
      <c r="DB36" s="213"/>
      <c r="DC36" s="211"/>
      <c r="DD36" s="212"/>
      <c r="DE36" s="217"/>
      <c r="DF36" s="210"/>
      <c r="DG36" s="211"/>
      <c r="DH36" s="212"/>
      <c r="DI36" s="213"/>
      <c r="DJ36" s="211"/>
      <c r="DK36" s="212"/>
      <c r="DL36" s="214"/>
      <c r="DM36" s="213"/>
      <c r="DN36" s="211"/>
      <c r="DO36" s="211"/>
      <c r="DP36" s="212"/>
      <c r="DQ36" s="214"/>
      <c r="DR36" s="213"/>
      <c r="DS36" s="211"/>
      <c r="DT36" s="212"/>
      <c r="DU36" s="217"/>
      <c r="DV36" s="210"/>
      <c r="DW36" s="211"/>
      <c r="DX36" s="212"/>
      <c r="DY36" s="213"/>
      <c r="DZ36" s="211"/>
      <c r="EA36" s="212"/>
      <c r="EB36" s="214"/>
      <c r="EC36" s="213"/>
      <c r="ED36" s="211"/>
      <c r="EE36" s="211"/>
      <c r="EF36" s="212"/>
      <c r="EG36" s="214"/>
      <c r="EH36" s="213"/>
      <c r="EI36" s="211"/>
      <c r="EJ36" s="212"/>
      <c r="EK36" s="217"/>
      <c r="EL36" s="38"/>
      <c r="EM36" s="39"/>
    </row>
    <row r="37" spans="1:143" x14ac:dyDescent="0.25">
      <c r="A37" s="41"/>
      <c r="B37" s="24"/>
      <c r="C37" s="25"/>
      <c r="D37" s="25"/>
      <c r="E37" s="25"/>
      <c r="F37" s="209"/>
      <c r="G37" s="26"/>
      <c r="H37" s="27"/>
      <c r="I37" s="219"/>
      <c r="J37" s="220"/>
      <c r="K37" s="221"/>
      <c r="L37" s="222"/>
      <c r="M37" s="220"/>
      <c r="N37" s="221"/>
      <c r="O37" s="223"/>
      <c r="P37" s="222"/>
      <c r="Q37" s="220"/>
      <c r="R37" s="220"/>
      <c r="S37" s="221"/>
      <c r="T37" s="223"/>
      <c r="U37" s="222"/>
      <c r="V37" s="220"/>
      <c r="W37" s="221"/>
      <c r="X37" s="223"/>
      <c r="Y37" s="222"/>
      <c r="Z37" s="220"/>
      <c r="AA37" s="221"/>
      <c r="AB37" s="222"/>
      <c r="AC37" s="224"/>
      <c r="AD37" s="219"/>
      <c r="AE37" s="220"/>
      <c r="AF37" s="221"/>
      <c r="AG37" s="222"/>
      <c r="AH37" s="220"/>
      <c r="AI37" s="221"/>
      <c r="AJ37" s="223"/>
      <c r="AK37" s="222"/>
      <c r="AL37" s="220"/>
      <c r="AM37" s="220"/>
      <c r="AN37" s="221"/>
      <c r="AO37" s="223"/>
      <c r="AP37" s="222"/>
      <c r="AQ37" s="220"/>
      <c r="AR37" s="221"/>
      <c r="AS37" s="225"/>
      <c r="AT37" s="219"/>
      <c r="AU37" s="220"/>
      <c r="AV37" s="221"/>
      <c r="AW37" s="222"/>
      <c r="AX37" s="220"/>
      <c r="AY37" s="221"/>
      <c r="AZ37" s="223"/>
      <c r="BA37" s="222"/>
      <c r="BB37" s="220"/>
      <c r="BC37" s="220"/>
      <c r="BD37" s="221"/>
      <c r="BE37" s="223"/>
      <c r="BF37" s="222"/>
      <c r="BG37" s="220"/>
      <c r="BH37" s="221"/>
      <c r="BI37" s="225"/>
      <c r="BJ37" s="219"/>
      <c r="BK37" s="220"/>
      <c r="BL37" s="221"/>
      <c r="BM37" s="222"/>
      <c r="BN37" s="220"/>
      <c r="BO37" s="221"/>
      <c r="BP37" s="223"/>
      <c r="BQ37" s="222"/>
      <c r="BR37" s="220"/>
      <c r="BS37" s="220"/>
      <c r="BT37" s="221"/>
      <c r="BU37" s="223"/>
      <c r="BV37" s="222"/>
      <c r="BW37" s="220"/>
      <c r="BX37" s="221"/>
      <c r="BY37" s="225"/>
      <c r="BZ37" s="219"/>
      <c r="CA37" s="220"/>
      <c r="CB37" s="221"/>
      <c r="CC37" s="222"/>
      <c r="CD37" s="220"/>
      <c r="CE37" s="221"/>
      <c r="CF37" s="223"/>
      <c r="CG37" s="222"/>
      <c r="CH37" s="220"/>
      <c r="CI37" s="220"/>
      <c r="CJ37" s="221"/>
      <c r="CK37" s="223"/>
      <c r="CL37" s="222"/>
      <c r="CM37" s="220"/>
      <c r="CN37" s="221"/>
      <c r="CO37" s="225"/>
      <c r="CP37" s="219"/>
      <c r="CQ37" s="220"/>
      <c r="CR37" s="221"/>
      <c r="CS37" s="222"/>
      <c r="CT37" s="220"/>
      <c r="CU37" s="221"/>
      <c r="CV37" s="223"/>
      <c r="CW37" s="222"/>
      <c r="CX37" s="220"/>
      <c r="CY37" s="220"/>
      <c r="CZ37" s="221"/>
      <c r="DA37" s="223"/>
      <c r="DB37" s="222"/>
      <c r="DC37" s="220"/>
      <c r="DD37" s="221"/>
      <c r="DE37" s="225"/>
      <c r="DF37" s="219"/>
      <c r="DG37" s="220"/>
      <c r="DH37" s="221"/>
      <c r="DI37" s="222"/>
      <c r="DJ37" s="220"/>
      <c r="DK37" s="221"/>
      <c r="DL37" s="223"/>
      <c r="DM37" s="222"/>
      <c r="DN37" s="220"/>
      <c r="DO37" s="220"/>
      <c r="DP37" s="221"/>
      <c r="DQ37" s="223"/>
      <c r="DR37" s="222"/>
      <c r="DS37" s="220"/>
      <c r="DT37" s="221"/>
      <c r="DU37" s="225"/>
      <c r="DV37" s="219"/>
      <c r="DW37" s="220"/>
      <c r="DX37" s="221"/>
      <c r="DY37" s="222"/>
      <c r="DZ37" s="220"/>
      <c r="EA37" s="221"/>
      <c r="EB37" s="223"/>
      <c r="EC37" s="222"/>
      <c r="ED37" s="220"/>
      <c r="EE37" s="220"/>
      <c r="EF37" s="221"/>
      <c r="EG37" s="223"/>
      <c r="EH37" s="222"/>
      <c r="EI37" s="220"/>
      <c r="EJ37" s="221"/>
      <c r="EK37" s="225"/>
      <c r="EL37" s="38"/>
      <c r="EM37" s="39"/>
    </row>
    <row r="38" spans="1:143" ht="15" customHeight="1" x14ac:dyDescent="0.25">
      <c r="A38" s="41"/>
      <c r="B38" s="24"/>
      <c r="C38" s="25"/>
      <c r="D38" s="25"/>
      <c r="E38" s="25"/>
      <c r="F38" s="209"/>
      <c r="G38" s="26"/>
      <c r="H38" s="27"/>
      <c r="I38" s="226" t="s">
        <v>18</v>
      </c>
      <c r="J38" s="227" t="s">
        <v>19</v>
      </c>
      <c r="K38" s="228" t="s">
        <v>64</v>
      </c>
      <c r="L38" s="227" t="s">
        <v>20</v>
      </c>
      <c r="M38" s="227" t="s">
        <v>21</v>
      </c>
      <c r="N38" s="228" t="s">
        <v>64</v>
      </c>
      <c r="O38" s="228" t="s">
        <v>64</v>
      </c>
      <c r="P38" s="227" t="s">
        <v>22</v>
      </c>
      <c r="Q38" s="229" t="s">
        <v>23</v>
      </c>
      <c r="R38" s="227" t="s">
        <v>24</v>
      </c>
      <c r="S38" s="228" t="s">
        <v>64</v>
      </c>
      <c r="T38" s="228" t="s">
        <v>64</v>
      </c>
      <c r="U38" s="227" t="s">
        <v>25</v>
      </c>
      <c r="V38" s="227" t="s">
        <v>26</v>
      </c>
      <c r="W38" s="228" t="s">
        <v>64</v>
      </c>
      <c r="X38" s="228" t="s">
        <v>64</v>
      </c>
      <c r="Y38" s="227" t="s">
        <v>65</v>
      </c>
      <c r="Z38" s="227" t="s">
        <v>66</v>
      </c>
      <c r="AA38" s="228" t="s">
        <v>64</v>
      </c>
      <c r="AB38" s="215" t="s">
        <v>65</v>
      </c>
      <c r="AC38" s="230" t="s">
        <v>64</v>
      </c>
      <c r="AD38" s="231" t="s">
        <v>18</v>
      </c>
      <c r="AE38" s="227" t="s">
        <v>19</v>
      </c>
      <c r="AF38" s="228" t="s">
        <v>64</v>
      </c>
      <c r="AG38" s="227" t="s">
        <v>20</v>
      </c>
      <c r="AH38" s="227" t="s">
        <v>21</v>
      </c>
      <c r="AI38" s="228" t="s">
        <v>64</v>
      </c>
      <c r="AJ38" s="228" t="s">
        <v>64</v>
      </c>
      <c r="AK38" s="227" t="s">
        <v>22</v>
      </c>
      <c r="AL38" s="227" t="s">
        <v>23</v>
      </c>
      <c r="AM38" s="227" t="s">
        <v>24</v>
      </c>
      <c r="AN38" s="228" t="s">
        <v>64</v>
      </c>
      <c r="AO38" s="228" t="s">
        <v>64</v>
      </c>
      <c r="AP38" s="227" t="s">
        <v>25</v>
      </c>
      <c r="AQ38" s="227" t="s">
        <v>26</v>
      </c>
      <c r="AR38" s="228" t="s">
        <v>64</v>
      </c>
      <c r="AS38" s="232" t="s">
        <v>64</v>
      </c>
      <c r="AT38" s="231" t="s">
        <v>18</v>
      </c>
      <c r="AU38" s="227" t="s">
        <v>19</v>
      </c>
      <c r="AV38" s="228" t="s">
        <v>64</v>
      </c>
      <c r="AW38" s="227" t="s">
        <v>20</v>
      </c>
      <c r="AX38" s="227" t="s">
        <v>21</v>
      </c>
      <c r="AY38" s="228" t="s">
        <v>64</v>
      </c>
      <c r="AZ38" s="228" t="s">
        <v>64</v>
      </c>
      <c r="BA38" s="227" t="s">
        <v>22</v>
      </c>
      <c r="BB38" s="227" t="s">
        <v>23</v>
      </c>
      <c r="BC38" s="227" t="s">
        <v>24</v>
      </c>
      <c r="BD38" s="228" t="s">
        <v>64</v>
      </c>
      <c r="BE38" s="228" t="s">
        <v>64</v>
      </c>
      <c r="BF38" s="227" t="s">
        <v>25</v>
      </c>
      <c r="BG38" s="227" t="s">
        <v>26</v>
      </c>
      <c r="BH38" s="228" t="s">
        <v>64</v>
      </c>
      <c r="BI38" s="232" t="s">
        <v>64</v>
      </c>
      <c r="BJ38" s="231" t="s">
        <v>18</v>
      </c>
      <c r="BK38" s="227" t="s">
        <v>19</v>
      </c>
      <c r="BL38" s="228" t="s">
        <v>64</v>
      </c>
      <c r="BM38" s="227" t="s">
        <v>20</v>
      </c>
      <c r="BN38" s="227" t="s">
        <v>21</v>
      </c>
      <c r="BO38" s="228" t="s">
        <v>64</v>
      </c>
      <c r="BP38" s="228" t="s">
        <v>64</v>
      </c>
      <c r="BQ38" s="227" t="s">
        <v>22</v>
      </c>
      <c r="BR38" s="227" t="s">
        <v>23</v>
      </c>
      <c r="BS38" s="227" t="s">
        <v>24</v>
      </c>
      <c r="BT38" s="228" t="s">
        <v>64</v>
      </c>
      <c r="BU38" s="228" t="s">
        <v>64</v>
      </c>
      <c r="BV38" s="227" t="s">
        <v>25</v>
      </c>
      <c r="BW38" s="227" t="s">
        <v>26</v>
      </c>
      <c r="BX38" s="228" t="s">
        <v>64</v>
      </c>
      <c r="BY38" s="232" t="s">
        <v>64</v>
      </c>
      <c r="BZ38" s="231" t="s">
        <v>18</v>
      </c>
      <c r="CA38" s="227" t="s">
        <v>19</v>
      </c>
      <c r="CB38" s="228" t="s">
        <v>64</v>
      </c>
      <c r="CC38" s="227" t="s">
        <v>20</v>
      </c>
      <c r="CD38" s="227" t="s">
        <v>21</v>
      </c>
      <c r="CE38" s="228" t="s">
        <v>64</v>
      </c>
      <c r="CF38" s="228" t="s">
        <v>64</v>
      </c>
      <c r="CG38" s="227" t="s">
        <v>22</v>
      </c>
      <c r="CH38" s="227" t="s">
        <v>23</v>
      </c>
      <c r="CI38" s="227" t="s">
        <v>24</v>
      </c>
      <c r="CJ38" s="228" t="s">
        <v>64</v>
      </c>
      <c r="CK38" s="228" t="s">
        <v>64</v>
      </c>
      <c r="CL38" s="227" t="s">
        <v>25</v>
      </c>
      <c r="CM38" s="227" t="s">
        <v>26</v>
      </c>
      <c r="CN38" s="228" t="s">
        <v>64</v>
      </c>
      <c r="CO38" s="232" t="s">
        <v>64</v>
      </c>
      <c r="CP38" s="231" t="s">
        <v>18</v>
      </c>
      <c r="CQ38" s="227" t="s">
        <v>19</v>
      </c>
      <c r="CR38" s="228" t="s">
        <v>64</v>
      </c>
      <c r="CS38" s="227" t="s">
        <v>20</v>
      </c>
      <c r="CT38" s="227" t="s">
        <v>21</v>
      </c>
      <c r="CU38" s="228" t="s">
        <v>64</v>
      </c>
      <c r="CV38" s="228" t="s">
        <v>64</v>
      </c>
      <c r="CW38" s="227" t="s">
        <v>22</v>
      </c>
      <c r="CX38" s="227" t="s">
        <v>23</v>
      </c>
      <c r="CY38" s="227" t="s">
        <v>24</v>
      </c>
      <c r="CZ38" s="228" t="s">
        <v>64</v>
      </c>
      <c r="DA38" s="228" t="s">
        <v>64</v>
      </c>
      <c r="DB38" s="227" t="s">
        <v>25</v>
      </c>
      <c r="DC38" s="227" t="s">
        <v>26</v>
      </c>
      <c r="DD38" s="228" t="s">
        <v>64</v>
      </c>
      <c r="DE38" s="232" t="s">
        <v>64</v>
      </c>
      <c r="DF38" s="231" t="s">
        <v>18</v>
      </c>
      <c r="DG38" s="227" t="s">
        <v>19</v>
      </c>
      <c r="DH38" s="228" t="s">
        <v>64</v>
      </c>
      <c r="DI38" s="227" t="s">
        <v>20</v>
      </c>
      <c r="DJ38" s="227" t="s">
        <v>21</v>
      </c>
      <c r="DK38" s="228" t="s">
        <v>64</v>
      </c>
      <c r="DL38" s="228" t="s">
        <v>64</v>
      </c>
      <c r="DM38" s="227" t="s">
        <v>22</v>
      </c>
      <c r="DN38" s="227" t="s">
        <v>23</v>
      </c>
      <c r="DO38" s="227" t="s">
        <v>24</v>
      </c>
      <c r="DP38" s="228" t="s">
        <v>64</v>
      </c>
      <c r="DQ38" s="228" t="s">
        <v>64</v>
      </c>
      <c r="DR38" s="227" t="s">
        <v>25</v>
      </c>
      <c r="DS38" s="227" t="s">
        <v>26</v>
      </c>
      <c r="DT38" s="228" t="s">
        <v>64</v>
      </c>
      <c r="DU38" s="232" t="s">
        <v>64</v>
      </c>
      <c r="DV38" s="231" t="s">
        <v>18</v>
      </c>
      <c r="DW38" s="227" t="s">
        <v>19</v>
      </c>
      <c r="DX38" s="228" t="s">
        <v>64</v>
      </c>
      <c r="DY38" s="227" t="s">
        <v>20</v>
      </c>
      <c r="DZ38" s="227" t="s">
        <v>21</v>
      </c>
      <c r="EA38" s="228" t="s">
        <v>64</v>
      </c>
      <c r="EB38" s="228" t="s">
        <v>64</v>
      </c>
      <c r="EC38" s="227" t="s">
        <v>22</v>
      </c>
      <c r="ED38" s="227" t="s">
        <v>23</v>
      </c>
      <c r="EE38" s="227" t="s">
        <v>24</v>
      </c>
      <c r="EF38" s="228" t="s">
        <v>64</v>
      </c>
      <c r="EG38" s="228" t="s">
        <v>64</v>
      </c>
      <c r="EH38" s="227" t="s">
        <v>25</v>
      </c>
      <c r="EI38" s="227" t="s">
        <v>26</v>
      </c>
      <c r="EJ38" s="228" t="s">
        <v>64</v>
      </c>
      <c r="EK38" s="232" t="s">
        <v>64</v>
      </c>
      <c r="EL38" s="38"/>
      <c r="EM38" s="39"/>
    </row>
    <row r="39" spans="1:143" x14ac:dyDescent="0.25">
      <c r="A39" s="41"/>
      <c r="B39" s="24"/>
      <c r="C39" s="25"/>
      <c r="D39" s="25"/>
      <c r="E39" s="25"/>
      <c r="F39" s="209"/>
      <c r="G39" s="26"/>
      <c r="H39" s="27"/>
      <c r="I39" s="212"/>
      <c r="J39" s="214"/>
      <c r="K39" s="233"/>
      <c r="L39" s="214"/>
      <c r="M39" s="214"/>
      <c r="N39" s="233"/>
      <c r="O39" s="233"/>
      <c r="P39" s="214"/>
      <c r="Q39" s="234"/>
      <c r="R39" s="214"/>
      <c r="S39" s="233"/>
      <c r="T39" s="233"/>
      <c r="U39" s="214"/>
      <c r="V39" s="214"/>
      <c r="W39" s="233"/>
      <c r="X39" s="233"/>
      <c r="Y39" s="214"/>
      <c r="Z39" s="214"/>
      <c r="AA39" s="233"/>
      <c r="AB39" s="213"/>
      <c r="AC39" s="235"/>
      <c r="AD39" s="236"/>
      <c r="AE39" s="214"/>
      <c r="AF39" s="233"/>
      <c r="AG39" s="214"/>
      <c r="AH39" s="214"/>
      <c r="AI39" s="233"/>
      <c r="AJ39" s="233"/>
      <c r="AK39" s="214"/>
      <c r="AL39" s="214"/>
      <c r="AM39" s="214"/>
      <c r="AN39" s="233"/>
      <c r="AO39" s="233"/>
      <c r="AP39" s="214"/>
      <c r="AQ39" s="214"/>
      <c r="AR39" s="233"/>
      <c r="AS39" s="237"/>
      <c r="AT39" s="236"/>
      <c r="AU39" s="214"/>
      <c r="AV39" s="233"/>
      <c r="AW39" s="214"/>
      <c r="AX39" s="214"/>
      <c r="AY39" s="233"/>
      <c r="AZ39" s="233"/>
      <c r="BA39" s="214"/>
      <c r="BB39" s="214"/>
      <c r="BC39" s="214"/>
      <c r="BD39" s="233"/>
      <c r="BE39" s="233"/>
      <c r="BF39" s="214"/>
      <c r="BG39" s="214"/>
      <c r="BH39" s="233"/>
      <c r="BI39" s="237"/>
      <c r="BJ39" s="236"/>
      <c r="BK39" s="214"/>
      <c r="BL39" s="233"/>
      <c r="BM39" s="214"/>
      <c r="BN39" s="214"/>
      <c r="BO39" s="233"/>
      <c r="BP39" s="233"/>
      <c r="BQ39" s="214"/>
      <c r="BR39" s="214"/>
      <c r="BS39" s="214"/>
      <c r="BT39" s="233"/>
      <c r="BU39" s="233"/>
      <c r="BV39" s="214"/>
      <c r="BW39" s="214"/>
      <c r="BX39" s="233"/>
      <c r="BY39" s="237"/>
      <c r="BZ39" s="236"/>
      <c r="CA39" s="214"/>
      <c r="CB39" s="233"/>
      <c r="CC39" s="214"/>
      <c r="CD39" s="214"/>
      <c r="CE39" s="233"/>
      <c r="CF39" s="233"/>
      <c r="CG39" s="214"/>
      <c r="CH39" s="214"/>
      <c r="CI39" s="214"/>
      <c r="CJ39" s="233"/>
      <c r="CK39" s="233"/>
      <c r="CL39" s="214"/>
      <c r="CM39" s="214"/>
      <c r="CN39" s="233"/>
      <c r="CO39" s="237"/>
      <c r="CP39" s="236"/>
      <c r="CQ39" s="214"/>
      <c r="CR39" s="233"/>
      <c r="CS39" s="214"/>
      <c r="CT39" s="214"/>
      <c r="CU39" s="233"/>
      <c r="CV39" s="233"/>
      <c r="CW39" s="214"/>
      <c r="CX39" s="214"/>
      <c r="CY39" s="214"/>
      <c r="CZ39" s="233"/>
      <c r="DA39" s="233"/>
      <c r="DB39" s="214"/>
      <c r="DC39" s="214"/>
      <c r="DD39" s="233"/>
      <c r="DE39" s="237"/>
      <c r="DF39" s="236"/>
      <c r="DG39" s="214"/>
      <c r="DH39" s="233"/>
      <c r="DI39" s="214"/>
      <c r="DJ39" s="214"/>
      <c r="DK39" s="233"/>
      <c r="DL39" s="233"/>
      <c r="DM39" s="214"/>
      <c r="DN39" s="214"/>
      <c r="DO39" s="214"/>
      <c r="DP39" s="233"/>
      <c r="DQ39" s="233"/>
      <c r="DR39" s="214"/>
      <c r="DS39" s="214"/>
      <c r="DT39" s="233"/>
      <c r="DU39" s="237"/>
      <c r="DV39" s="236"/>
      <c r="DW39" s="214"/>
      <c r="DX39" s="233"/>
      <c r="DY39" s="214"/>
      <c r="DZ39" s="214"/>
      <c r="EA39" s="233"/>
      <c r="EB39" s="233"/>
      <c r="EC39" s="214"/>
      <c r="ED39" s="214"/>
      <c r="EE39" s="214"/>
      <c r="EF39" s="233"/>
      <c r="EG39" s="233"/>
      <c r="EH39" s="214"/>
      <c r="EI39" s="214"/>
      <c r="EJ39" s="233"/>
      <c r="EK39" s="237"/>
      <c r="EL39" s="38"/>
      <c r="EM39" s="39"/>
    </row>
    <row r="40" spans="1:143" x14ac:dyDescent="0.25">
      <c r="A40" s="41"/>
      <c r="B40" s="24"/>
      <c r="C40" s="25"/>
      <c r="D40" s="25"/>
      <c r="E40" s="25"/>
      <c r="F40" s="209"/>
      <c r="G40" s="26"/>
      <c r="H40" s="27"/>
      <c r="I40" s="212"/>
      <c r="J40" s="214"/>
      <c r="K40" s="233"/>
      <c r="L40" s="214"/>
      <c r="M40" s="214"/>
      <c r="N40" s="233"/>
      <c r="O40" s="233"/>
      <c r="P40" s="214"/>
      <c r="Q40" s="234"/>
      <c r="R40" s="214"/>
      <c r="S40" s="233"/>
      <c r="T40" s="233"/>
      <c r="U40" s="214"/>
      <c r="V40" s="214"/>
      <c r="W40" s="233"/>
      <c r="X40" s="233"/>
      <c r="Y40" s="214"/>
      <c r="Z40" s="214"/>
      <c r="AA40" s="233"/>
      <c r="AB40" s="213"/>
      <c r="AC40" s="235"/>
      <c r="AD40" s="236"/>
      <c r="AE40" s="214"/>
      <c r="AF40" s="233"/>
      <c r="AG40" s="214"/>
      <c r="AH40" s="214"/>
      <c r="AI40" s="233"/>
      <c r="AJ40" s="233"/>
      <c r="AK40" s="214"/>
      <c r="AL40" s="214"/>
      <c r="AM40" s="214"/>
      <c r="AN40" s="233"/>
      <c r="AO40" s="233"/>
      <c r="AP40" s="214"/>
      <c r="AQ40" s="214"/>
      <c r="AR40" s="233"/>
      <c r="AS40" s="237"/>
      <c r="AT40" s="236"/>
      <c r="AU40" s="214"/>
      <c r="AV40" s="233"/>
      <c r="AW40" s="214"/>
      <c r="AX40" s="214"/>
      <c r="AY40" s="233"/>
      <c r="AZ40" s="233"/>
      <c r="BA40" s="214"/>
      <c r="BB40" s="214"/>
      <c r="BC40" s="214"/>
      <c r="BD40" s="233"/>
      <c r="BE40" s="233"/>
      <c r="BF40" s="214"/>
      <c r="BG40" s="214"/>
      <c r="BH40" s="233"/>
      <c r="BI40" s="237"/>
      <c r="BJ40" s="236"/>
      <c r="BK40" s="214"/>
      <c r="BL40" s="233"/>
      <c r="BM40" s="214"/>
      <c r="BN40" s="214"/>
      <c r="BO40" s="233"/>
      <c r="BP40" s="233"/>
      <c r="BQ40" s="214"/>
      <c r="BR40" s="214"/>
      <c r="BS40" s="214"/>
      <c r="BT40" s="233"/>
      <c r="BU40" s="233"/>
      <c r="BV40" s="214"/>
      <c r="BW40" s="214"/>
      <c r="BX40" s="233"/>
      <c r="BY40" s="237"/>
      <c r="BZ40" s="236"/>
      <c r="CA40" s="214"/>
      <c r="CB40" s="233"/>
      <c r="CC40" s="214"/>
      <c r="CD40" s="214"/>
      <c r="CE40" s="233"/>
      <c r="CF40" s="233"/>
      <c r="CG40" s="214"/>
      <c r="CH40" s="214"/>
      <c r="CI40" s="214"/>
      <c r="CJ40" s="233"/>
      <c r="CK40" s="233"/>
      <c r="CL40" s="214"/>
      <c r="CM40" s="214"/>
      <c r="CN40" s="233"/>
      <c r="CO40" s="237"/>
      <c r="CP40" s="236"/>
      <c r="CQ40" s="214"/>
      <c r="CR40" s="233"/>
      <c r="CS40" s="214"/>
      <c r="CT40" s="214"/>
      <c r="CU40" s="233"/>
      <c r="CV40" s="233"/>
      <c r="CW40" s="214"/>
      <c r="CX40" s="214"/>
      <c r="CY40" s="214"/>
      <c r="CZ40" s="233"/>
      <c r="DA40" s="233"/>
      <c r="DB40" s="214"/>
      <c r="DC40" s="214"/>
      <c r="DD40" s="233"/>
      <c r="DE40" s="237"/>
      <c r="DF40" s="236"/>
      <c r="DG40" s="214"/>
      <c r="DH40" s="233"/>
      <c r="DI40" s="214"/>
      <c r="DJ40" s="214"/>
      <c r="DK40" s="233"/>
      <c r="DL40" s="233"/>
      <c r="DM40" s="214"/>
      <c r="DN40" s="214"/>
      <c r="DO40" s="214"/>
      <c r="DP40" s="233"/>
      <c r="DQ40" s="233"/>
      <c r="DR40" s="214"/>
      <c r="DS40" s="214"/>
      <c r="DT40" s="233"/>
      <c r="DU40" s="237"/>
      <c r="DV40" s="236"/>
      <c r="DW40" s="214"/>
      <c r="DX40" s="233"/>
      <c r="DY40" s="214"/>
      <c r="DZ40" s="214"/>
      <c r="EA40" s="233"/>
      <c r="EB40" s="233"/>
      <c r="EC40" s="214"/>
      <c r="ED40" s="214"/>
      <c r="EE40" s="214"/>
      <c r="EF40" s="233"/>
      <c r="EG40" s="233"/>
      <c r="EH40" s="214"/>
      <c r="EI40" s="214"/>
      <c r="EJ40" s="233"/>
      <c r="EK40" s="237"/>
      <c r="EL40" s="38"/>
      <c r="EM40" s="39"/>
    </row>
    <row r="41" spans="1:143" ht="15.75" thickBot="1" x14ac:dyDescent="0.3">
      <c r="A41" s="41"/>
      <c r="B41" s="24"/>
      <c r="C41" s="25"/>
      <c r="D41" s="25"/>
      <c r="E41" s="25"/>
      <c r="F41" s="209"/>
      <c r="G41" s="26"/>
      <c r="H41" s="27"/>
      <c r="I41" s="212"/>
      <c r="J41" s="214"/>
      <c r="K41" s="233"/>
      <c r="L41" s="214"/>
      <c r="M41" s="214"/>
      <c r="N41" s="233"/>
      <c r="O41" s="233"/>
      <c r="P41" s="214"/>
      <c r="Q41" s="234"/>
      <c r="R41" s="214"/>
      <c r="S41" s="233"/>
      <c r="T41" s="233"/>
      <c r="U41" s="214"/>
      <c r="V41" s="214"/>
      <c r="W41" s="233"/>
      <c r="X41" s="233"/>
      <c r="Y41" s="214"/>
      <c r="Z41" s="214"/>
      <c r="AA41" s="233"/>
      <c r="AB41" s="213"/>
      <c r="AC41" s="235"/>
      <c r="AD41" s="236"/>
      <c r="AE41" s="214"/>
      <c r="AF41" s="233"/>
      <c r="AG41" s="214"/>
      <c r="AH41" s="214"/>
      <c r="AI41" s="233"/>
      <c r="AJ41" s="233"/>
      <c r="AK41" s="214"/>
      <c r="AL41" s="214"/>
      <c r="AM41" s="214"/>
      <c r="AN41" s="233"/>
      <c r="AO41" s="233"/>
      <c r="AP41" s="214"/>
      <c r="AQ41" s="214"/>
      <c r="AR41" s="233"/>
      <c r="AS41" s="237"/>
      <c r="AT41" s="236"/>
      <c r="AU41" s="214"/>
      <c r="AV41" s="233"/>
      <c r="AW41" s="214"/>
      <c r="AX41" s="214"/>
      <c r="AY41" s="233"/>
      <c r="AZ41" s="233"/>
      <c r="BA41" s="214"/>
      <c r="BB41" s="214"/>
      <c r="BC41" s="214"/>
      <c r="BD41" s="233"/>
      <c r="BE41" s="233"/>
      <c r="BF41" s="214"/>
      <c r="BG41" s="214"/>
      <c r="BH41" s="233"/>
      <c r="BI41" s="237"/>
      <c r="BJ41" s="236"/>
      <c r="BK41" s="214"/>
      <c r="BL41" s="233"/>
      <c r="BM41" s="214"/>
      <c r="BN41" s="214"/>
      <c r="BO41" s="233"/>
      <c r="BP41" s="233"/>
      <c r="BQ41" s="214"/>
      <c r="BR41" s="214"/>
      <c r="BS41" s="214"/>
      <c r="BT41" s="233"/>
      <c r="BU41" s="233"/>
      <c r="BV41" s="214"/>
      <c r="BW41" s="214"/>
      <c r="BX41" s="233"/>
      <c r="BY41" s="237"/>
      <c r="BZ41" s="236"/>
      <c r="CA41" s="214"/>
      <c r="CB41" s="233"/>
      <c r="CC41" s="214"/>
      <c r="CD41" s="214"/>
      <c r="CE41" s="233"/>
      <c r="CF41" s="233"/>
      <c r="CG41" s="214"/>
      <c r="CH41" s="214"/>
      <c r="CI41" s="214"/>
      <c r="CJ41" s="233"/>
      <c r="CK41" s="233"/>
      <c r="CL41" s="214"/>
      <c r="CM41" s="214"/>
      <c r="CN41" s="233"/>
      <c r="CO41" s="237"/>
      <c r="CP41" s="236"/>
      <c r="CQ41" s="214"/>
      <c r="CR41" s="233"/>
      <c r="CS41" s="214"/>
      <c r="CT41" s="214"/>
      <c r="CU41" s="233"/>
      <c r="CV41" s="233"/>
      <c r="CW41" s="214"/>
      <c r="CX41" s="214"/>
      <c r="CY41" s="214"/>
      <c r="CZ41" s="233"/>
      <c r="DA41" s="233"/>
      <c r="DB41" s="214"/>
      <c r="DC41" s="214"/>
      <c r="DD41" s="233"/>
      <c r="DE41" s="237"/>
      <c r="DF41" s="236"/>
      <c r="DG41" s="214"/>
      <c r="DH41" s="233"/>
      <c r="DI41" s="214"/>
      <c r="DJ41" s="214"/>
      <c r="DK41" s="233"/>
      <c r="DL41" s="233"/>
      <c r="DM41" s="214"/>
      <c r="DN41" s="214"/>
      <c r="DO41" s="214"/>
      <c r="DP41" s="233"/>
      <c r="DQ41" s="233"/>
      <c r="DR41" s="214"/>
      <c r="DS41" s="214"/>
      <c r="DT41" s="233"/>
      <c r="DU41" s="237"/>
      <c r="DV41" s="236"/>
      <c r="DW41" s="214"/>
      <c r="DX41" s="233"/>
      <c r="DY41" s="214"/>
      <c r="DZ41" s="214"/>
      <c r="EA41" s="233"/>
      <c r="EB41" s="233"/>
      <c r="EC41" s="214"/>
      <c r="ED41" s="214"/>
      <c r="EE41" s="214"/>
      <c r="EF41" s="233"/>
      <c r="EG41" s="233"/>
      <c r="EH41" s="214"/>
      <c r="EI41" s="214"/>
      <c r="EJ41" s="233"/>
      <c r="EK41" s="237"/>
      <c r="EL41" s="38"/>
      <c r="EM41" s="238"/>
    </row>
    <row r="42" spans="1:143" x14ac:dyDescent="0.25">
      <c r="B42" s="56"/>
      <c r="C42" s="58" t="s">
        <v>29</v>
      </c>
      <c r="D42" s="239"/>
      <c r="E42" s="239"/>
      <c r="F42" s="240"/>
      <c r="G42" s="59">
        <f t="shared" ref="G42:AL42" si="25">SUM(G43:G45)</f>
        <v>3686122</v>
      </c>
      <c r="H42" s="60">
        <f t="shared" si="25"/>
        <v>0</v>
      </c>
      <c r="I42" s="61">
        <f t="shared" si="25"/>
        <v>2062550</v>
      </c>
      <c r="J42" s="62">
        <f t="shared" si="25"/>
        <v>0</v>
      </c>
      <c r="K42" s="62">
        <f t="shared" si="25"/>
        <v>0</v>
      </c>
      <c r="L42" s="63">
        <f t="shared" si="25"/>
        <v>1106136</v>
      </c>
      <c r="M42" s="63">
        <f t="shared" si="25"/>
        <v>0</v>
      </c>
      <c r="N42" s="63">
        <f t="shared" si="25"/>
        <v>0</v>
      </c>
      <c r="O42" s="63">
        <f t="shared" si="25"/>
        <v>51074</v>
      </c>
      <c r="P42" s="63">
        <f t="shared" si="25"/>
        <v>130785</v>
      </c>
      <c r="Q42" s="63">
        <f t="shared" si="25"/>
        <v>0</v>
      </c>
      <c r="R42" s="63">
        <f t="shared" si="25"/>
        <v>39901</v>
      </c>
      <c r="S42" s="63">
        <f t="shared" si="25"/>
        <v>0</v>
      </c>
      <c r="T42" s="63">
        <f t="shared" si="25"/>
        <v>0</v>
      </c>
      <c r="U42" s="63">
        <f t="shared" si="25"/>
        <v>0</v>
      </c>
      <c r="V42" s="63">
        <f t="shared" si="25"/>
        <v>0</v>
      </c>
      <c r="W42" s="63">
        <f t="shared" si="25"/>
        <v>0</v>
      </c>
      <c r="X42" s="63">
        <f t="shared" si="25"/>
        <v>110000</v>
      </c>
      <c r="Y42" s="63">
        <f t="shared" si="25"/>
        <v>0</v>
      </c>
      <c r="Z42" s="64">
        <f t="shared" si="25"/>
        <v>0</v>
      </c>
      <c r="AA42" s="64">
        <f t="shared" si="25"/>
        <v>0</v>
      </c>
      <c r="AB42" s="64">
        <f t="shared" si="25"/>
        <v>0</v>
      </c>
      <c r="AC42" s="65">
        <f t="shared" si="25"/>
        <v>185676</v>
      </c>
      <c r="AD42" s="61">
        <f t="shared" si="25"/>
        <v>2062550</v>
      </c>
      <c r="AE42" s="62">
        <f t="shared" si="25"/>
        <v>0</v>
      </c>
      <c r="AF42" s="62">
        <f t="shared" si="25"/>
        <v>0</v>
      </c>
      <c r="AG42" s="63">
        <f t="shared" si="25"/>
        <v>1106136</v>
      </c>
      <c r="AH42" s="63">
        <f t="shared" si="25"/>
        <v>0</v>
      </c>
      <c r="AI42" s="63">
        <f t="shared" si="25"/>
        <v>0</v>
      </c>
      <c r="AJ42" s="63">
        <f t="shared" si="25"/>
        <v>51074</v>
      </c>
      <c r="AK42" s="63">
        <f t="shared" si="25"/>
        <v>130785</v>
      </c>
      <c r="AL42" s="63">
        <f t="shared" si="25"/>
        <v>0</v>
      </c>
      <c r="AM42" s="63">
        <f t="shared" ref="AM42:CX42" si="26">SUM(AM43:AM45)</f>
        <v>39901</v>
      </c>
      <c r="AN42" s="63">
        <f t="shared" si="26"/>
        <v>0</v>
      </c>
      <c r="AO42" s="63">
        <f t="shared" si="26"/>
        <v>0</v>
      </c>
      <c r="AP42" s="63">
        <f t="shared" si="26"/>
        <v>0</v>
      </c>
      <c r="AQ42" s="63">
        <f t="shared" si="26"/>
        <v>0</v>
      </c>
      <c r="AR42" s="63">
        <f t="shared" si="26"/>
        <v>0</v>
      </c>
      <c r="AS42" s="63">
        <f t="shared" si="26"/>
        <v>110000</v>
      </c>
      <c r="AT42" s="61">
        <f t="shared" si="26"/>
        <v>0</v>
      </c>
      <c r="AU42" s="62">
        <f t="shared" si="26"/>
        <v>0</v>
      </c>
      <c r="AV42" s="62">
        <f t="shared" si="26"/>
        <v>0</v>
      </c>
      <c r="AW42" s="63">
        <f t="shared" si="26"/>
        <v>0</v>
      </c>
      <c r="AX42" s="63">
        <f t="shared" si="26"/>
        <v>0</v>
      </c>
      <c r="AY42" s="63">
        <f t="shared" si="26"/>
        <v>0</v>
      </c>
      <c r="AZ42" s="63">
        <f t="shared" si="26"/>
        <v>0</v>
      </c>
      <c r="BA42" s="63">
        <f t="shared" si="26"/>
        <v>0</v>
      </c>
      <c r="BB42" s="63">
        <f t="shared" si="26"/>
        <v>0</v>
      </c>
      <c r="BC42" s="63">
        <f t="shared" si="26"/>
        <v>0</v>
      </c>
      <c r="BD42" s="63">
        <f t="shared" si="26"/>
        <v>0</v>
      </c>
      <c r="BE42" s="63">
        <f t="shared" si="26"/>
        <v>0</v>
      </c>
      <c r="BF42" s="63">
        <f t="shared" si="26"/>
        <v>0</v>
      </c>
      <c r="BG42" s="63">
        <f t="shared" si="26"/>
        <v>0</v>
      </c>
      <c r="BH42" s="63">
        <f t="shared" si="26"/>
        <v>0</v>
      </c>
      <c r="BI42" s="63">
        <f t="shared" si="26"/>
        <v>0</v>
      </c>
      <c r="BJ42" s="61">
        <f t="shared" si="26"/>
        <v>0</v>
      </c>
      <c r="BK42" s="62">
        <f t="shared" si="26"/>
        <v>0</v>
      </c>
      <c r="BL42" s="62">
        <f t="shared" si="26"/>
        <v>0</v>
      </c>
      <c r="BM42" s="63">
        <f t="shared" si="26"/>
        <v>0</v>
      </c>
      <c r="BN42" s="63">
        <f t="shared" si="26"/>
        <v>0</v>
      </c>
      <c r="BO42" s="63">
        <f t="shared" si="26"/>
        <v>0</v>
      </c>
      <c r="BP42" s="63">
        <f t="shared" si="26"/>
        <v>0</v>
      </c>
      <c r="BQ42" s="63">
        <f t="shared" si="26"/>
        <v>0</v>
      </c>
      <c r="BR42" s="63">
        <f t="shared" si="26"/>
        <v>0</v>
      </c>
      <c r="BS42" s="63">
        <f t="shared" si="26"/>
        <v>0</v>
      </c>
      <c r="BT42" s="63">
        <f t="shared" si="26"/>
        <v>0</v>
      </c>
      <c r="BU42" s="63">
        <f t="shared" si="26"/>
        <v>0</v>
      </c>
      <c r="BV42" s="63">
        <f t="shared" si="26"/>
        <v>0</v>
      </c>
      <c r="BW42" s="63">
        <f t="shared" si="26"/>
        <v>0</v>
      </c>
      <c r="BX42" s="63">
        <f t="shared" si="26"/>
        <v>0</v>
      </c>
      <c r="BY42" s="65">
        <f t="shared" si="26"/>
        <v>0</v>
      </c>
      <c r="BZ42" s="62">
        <f t="shared" si="26"/>
        <v>0</v>
      </c>
      <c r="CA42" s="62">
        <f t="shared" si="26"/>
        <v>0</v>
      </c>
      <c r="CB42" s="62">
        <f t="shared" si="26"/>
        <v>0</v>
      </c>
      <c r="CC42" s="63">
        <f t="shared" si="26"/>
        <v>0</v>
      </c>
      <c r="CD42" s="63">
        <f t="shared" si="26"/>
        <v>0</v>
      </c>
      <c r="CE42" s="63">
        <f t="shared" si="26"/>
        <v>0</v>
      </c>
      <c r="CF42" s="63">
        <f t="shared" si="26"/>
        <v>0</v>
      </c>
      <c r="CG42" s="63">
        <f t="shared" si="26"/>
        <v>0</v>
      </c>
      <c r="CH42" s="63">
        <f t="shared" si="26"/>
        <v>0</v>
      </c>
      <c r="CI42" s="63">
        <f t="shared" si="26"/>
        <v>0</v>
      </c>
      <c r="CJ42" s="63">
        <f t="shared" si="26"/>
        <v>0</v>
      </c>
      <c r="CK42" s="63">
        <f t="shared" si="26"/>
        <v>0</v>
      </c>
      <c r="CL42" s="63">
        <f t="shared" si="26"/>
        <v>0</v>
      </c>
      <c r="CM42" s="63">
        <f t="shared" si="26"/>
        <v>0</v>
      </c>
      <c r="CN42" s="63">
        <f t="shared" si="26"/>
        <v>0</v>
      </c>
      <c r="CO42" s="63">
        <f t="shared" si="26"/>
        <v>0</v>
      </c>
      <c r="CP42" s="61">
        <f t="shared" si="26"/>
        <v>0</v>
      </c>
      <c r="CQ42" s="62">
        <f t="shared" si="26"/>
        <v>0</v>
      </c>
      <c r="CR42" s="62">
        <f t="shared" si="26"/>
        <v>0</v>
      </c>
      <c r="CS42" s="63">
        <f t="shared" si="26"/>
        <v>0</v>
      </c>
      <c r="CT42" s="63">
        <f t="shared" si="26"/>
        <v>0</v>
      </c>
      <c r="CU42" s="63">
        <f t="shared" si="26"/>
        <v>0</v>
      </c>
      <c r="CV42" s="63">
        <f t="shared" si="26"/>
        <v>0</v>
      </c>
      <c r="CW42" s="63">
        <f t="shared" si="26"/>
        <v>0</v>
      </c>
      <c r="CX42" s="63">
        <f t="shared" si="26"/>
        <v>0</v>
      </c>
      <c r="CY42" s="63">
        <f t="shared" ref="CY42:EK42" si="27">SUM(CY43:CY45)</f>
        <v>0</v>
      </c>
      <c r="CZ42" s="63">
        <f t="shared" si="27"/>
        <v>0</v>
      </c>
      <c r="DA42" s="63">
        <f t="shared" si="27"/>
        <v>0</v>
      </c>
      <c r="DB42" s="63">
        <f t="shared" si="27"/>
        <v>0</v>
      </c>
      <c r="DC42" s="63">
        <f t="shared" si="27"/>
        <v>0</v>
      </c>
      <c r="DD42" s="63">
        <f t="shared" si="27"/>
        <v>0</v>
      </c>
      <c r="DE42" s="63">
        <f t="shared" si="27"/>
        <v>0</v>
      </c>
      <c r="DF42" s="61">
        <f t="shared" si="27"/>
        <v>0</v>
      </c>
      <c r="DG42" s="62">
        <f t="shared" si="27"/>
        <v>0</v>
      </c>
      <c r="DH42" s="62">
        <f t="shared" si="27"/>
        <v>0</v>
      </c>
      <c r="DI42" s="63">
        <f t="shared" si="27"/>
        <v>0</v>
      </c>
      <c r="DJ42" s="63">
        <f t="shared" si="27"/>
        <v>0</v>
      </c>
      <c r="DK42" s="63">
        <f t="shared" si="27"/>
        <v>0</v>
      </c>
      <c r="DL42" s="63">
        <f t="shared" si="27"/>
        <v>0</v>
      </c>
      <c r="DM42" s="63">
        <f t="shared" si="27"/>
        <v>0</v>
      </c>
      <c r="DN42" s="63">
        <f t="shared" si="27"/>
        <v>0</v>
      </c>
      <c r="DO42" s="63">
        <f t="shared" si="27"/>
        <v>0</v>
      </c>
      <c r="DP42" s="63">
        <f t="shared" si="27"/>
        <v>0</v>
      </c>
      <c r="DQ42" s="63">
        <f t="shared" si="27"/>
        <v>0</v>
      </c>
      <c r="DR42" s="63">
        <f t="shared" si="27"/>
        <v>0</v>
      </c>
      <c r="DS42" s="63">
        <f t="shared" si="27"/>
        <v>0</v>
      </c>
      <c r="DT42" s="63">
        <f t="shared" si="27"/>
        <v>0</v>
      </c>
      <c r="DU42" s="63">
        <f t="shared" si="27"/>
        <v>0</v>
      </c>
      <c r="DV42" s="61">
        <f t="shared" si="27"/>
        <v>0</v>
      </c>
      <c r="DW42" s="62">
        <f t="shared" si="27"/>
        <v>0</v>
      </c>
      <c r="DX42" s="62">
        <f t="shared" si="27"/>
        <v>0</v>
      </c>
      <c r="DY42" s="63">
        <f t="shared" si="27"/>
        <v>0</v>
      </c>
      <c r="DZ42" s="63">
        <f t="shared" si="27"/>
        <v>0</v>
      </c>
      <c r="EA42" s="63">
        <f t="shared" si="27"/>
        <v>0</v>
      </c>
      <c r="EB42" s="63">
        <f t="shared" si="27"/>
        <v>0</v>
      </c>
      <c r="EC42" s="63">
        <f t="shared" si="27"/>
        <v>0</v>
      </c>
      <c r="ED42" s="63">
        <f t="shared" si="27"/>
        <v>0</v>
      </c>
      <c r="EE42" s="63">
        <f t="shared" si="27"/>
        <v>0</v>
      </c>
      <c r="EF42" s="63">
        <f t="shared" si="27"/>
        <v>0</v>
      </c>
      <c r="EG42" s="63">
        <f t="shared" si="27"/>
        <v>0</v>
      </c>
      <c r="EH42" s="63">
        <f t="shared" si="27"/>
        <v>0</v>
      </c>
      <c r="EI42" s="63">
        <f t="shared" si="27"/>
        <v>0</v>
      </c>
      <c r="EJ42" s="63">
        <f t="shared" si="27"/>
        <v>0</v>
      </c>
      <c r="EK42" s="63">
        <f t="shared" si="27"/>
        <v>0</v>
      </c>
      <c r="EL42" s="66" t="s">
        <v>30</v>
      </c>
      <c r="EM42" s="67" t="s">
        <v>31</v>
      </c>
    </row>
    <row r="43" spans="1:143" x14ac:dyDescent="0.25">
      <c r="B43" s="68"/>
      <c r="C43" s="69" t="s">
        <v>32</v>
      </c>
      <c r="D43" s="70"/>
      <c r="E43" s="70"/>
      <c r="F43" s="71"/>
      <c r="G43" s="72">
        <f>SUM(I43:W43,Y43:AA43)</f>
        <v>3390446</v>
      </c>
      <c r="H43" s="73"/>
      <c r="I43" s="74">
        <f t="shared" ref="I43:W46" si="28">SUM(AD43,AT43,BJ43,BZ43,CP43,DF43,DV43)</f>
        <v>2062550</v>
      </c>
      <c r="J43" s="75">
        <f t="shared" si="28"/>
        <v>0</v>
      </c>
      <c r="K43" s="75">
        <f t="shared" si="28"/>
        <v>0</v>
      </c>
      <c r="L43" s="76">
        <f t="shared" si="28"/>
        <v>1106136</v>
      </c>
      <c r="M43" s="76">
        <f t="shared" si="28"/>
        <v>0</v>
      </c>
      <c r="N43" s="76">
        <f t="shared" si="28"/>
        <v>0</v>
      </c>
      <c r="O43" s="76">
        <f t="shared" si="28"/>
        <v>51074</v>
      </c>
      <c r="P43" s="76">
        <f t="shared" si="28"/>
        <v>130785</v>
      </c>
      <c r="Q43" s="76">
        <f t="shared" si="28"/>
        <v>0</v>
      </c>
      <c r="R43" s="76">
        <f t="shared" si="28"/>
        <v>39901</v>
      </c>
      <c r="S43" s="76">
        <f t="shared" si="28"/>
        <v>0</v>
      </c>
      <c r="T43" s="76">
        <f t="shared" si="28"/>
        <v>0</v>
      </c>
      <c r="U43" s="76">
        <f t="shared" si="28"/>
        <v>0</v>
      </c>
      <c r="V43" s="76">
        <f t="shared" si="28"/>
        <v>0</v>
      </c>
      <c r="W43" s="76">
        <f t="shared" si="28"/>
        <v>0</v>
      </c>
      <c r="X43" s="77" t="s">
        <v>30</v>
      </c>
      <c r="Y43" s="78">
        <v>0</v>
      </c>
      <c r="Z43" s="79">
        <v>0</v>
      </c>
      <c r="AA43" s="79">
        <v>0</v>
      </c>
      <c r="AB43" s="77" t="s">
        <v>30</v>
      </c>
      <c r="AC43" s="80" t="s">
        <v>30</v>
      </c>
      <c r="AD43" s="81">
        <v>2062550</v>
      </c>
      <c r="AE43" s="81">
        <v>0</v>
      </c>
      <c r="AF43" s="81">
        <v>0</v>
      </c>
      <c r="AG43" s="82">
        <v>1106136</v>
      </c>
      <c r="AH43" s="82">
        <v>0</v>
      </c>
      <c r="AI43" s="82">
        <v>0</v>
      </c>
      <c r="AJ43" s="82">
        <v>51074</v>
      </c>
      <c r="AK43" s="82">
        <v>130785</v>
      </c>
      <c r="AL43" s="82">
        <v>0</v>
      </c>
      <c r="AM43" s="82">
        <v>39901</v>
      </c>
      <c r="AN43" s="82">
        <v>0</v>
      </c>
      <c r="AO43" s="82">
        <v>0</v>
      </c>
      <c r="AP43" s="82">
        <v>0</v>
      </c>
      <c r="AQ43" s="82">
        <v>0</v>
      </c>
      <c r="AR43" s="82">
        <v>0</v>
      </c>
      <c r="AS43" s="77" t="s">
        <v>30</v>
      </c>
      <c r="AT43" s="83"/>
      <c r="AU43" s="81"/>
      <c r="AV43" s="81"/>
      <c r="AW43" s="82"/>
      <c r="AX43" s="82"/>
      <c r="AY43" s="82"/>
      <c r="AZ43" s="82"/>
      <c r="BA43" s="82"/>
      <c r="BB43" s="82"/>
      <c r="BC43" s="82"/>
      <c r="BD43" s="82"/>
      <c r="BE43" s="82"/>
      <c r="BF43" s="82"/>
      <c r="BG43" s="82"/>
      <c r="BH43" s="82"/>
      <c r="BI43" s="77" t="s">
        <v>30</v>
      </c>
      <c r="BJ43" s="83"/>
      <c r="BK43" s="81"/>
      <c r="BL43" s="81"/>
      <c r="BM43" s="82"/>
      <c r="BN43" s="82"/>
      <c r="BO43" s="82"/>
      <c r="BP43" s="82"/>
      <c r="BQ43" s="82"/>
      <c r="BR43" s="82"/>
      <c r="BS43" s="82"/>
      <c r="BT43" s="82"/>
      <c r="BU43" s="82"/>
      <c r="BV43" s="82"/>
      <c r="BW43" s="82"/>
      <c r="BX43" s="82"/>
      <c r="BY43" s="84" t="s">
        <v>30</v>
      </c>
      <c r="BZ43" s="81"/>
      <c r="CA43" s="81"/>
      <c r="CB43" s="81"/>
      <c r="CC43" s="82"/>
      <c r="CD43" s="82"/>
      <c r="CE43" s="82"/>
      <c r="CF43" s="82"/>
      <c r="CG43" s="82"/>
      <c r="CH43" s="82"/>
      <c r="CI43" s="82"/>
      <c r="CJ43" s="82"/>
      <c r="CK43" s="82"/>
      <c r="CL43" s="82"/>
      <c r="CM43" s="82"/>
      <c r="CN43" s="82"/>
      <c r="CO43" s="77" t="s">
        <v>30</v>
      </c>
      <c r="CP43" s="83"/>
      <c r="CQ43" s="81"/>
      <c r="CR43" s="81"/>
      <c r="CS43" s="82"/>
      <c r="CT43" s="82"/>
      <c r="CU43" s="82"/>
      <c r="CV43" s="82"/>
      <c r="CW43" s="82"/>
      <c r="CX43" s="82"/>
      <c r="CY43" s="82"/>
      <c r="CZ43" s="82"/>
      <c r="DA43" s="82"/>
      <c r="DB43" s="82"/>
      <c r="DC43" s="82"/>
      <c r="DD43" s="82"/>
      <c r="DE43" s="77" t="s">
        <v>30</v>
      </c>
      <c r="DF43" s="83"/>
      <c r="DG43" s="81"/>
      <c r="DH43" s="81"/>
      <c r="DI43" s="82"/>
      <c r="DJ43" s="82"/>
      <c r="DK43" s="82"/>
      <c r="DL43" s="82"/>
      <c r="DM43" s="82"/>
      <c r="DN43" s="82"/>
      <c r="DO43" s="82"/>
      <c r="DP43" s="82"/>
      <c r="DQ43" s="82"/>
      <c r="DR43" s="82"/>
      <c r="DS43" s="82"/>
      <c r="DT43" s="82"/>
      <c r="DU43" s="77" t="s">
        <v>30</v>
      </c>
      <c r="DV43" s="83"/>
      <c r="DW43" s="81"/>
      <c r="DX43" s="81"/>
      <c r="DY43" s="82"/>
      <c r="DZ43" s="82"/>
      <c r="EA43" s="82"/>
      <c r="EB43" s="82"/>
      <c r="EC43" s="82"/>
      <c r="ED43" s="82"/>
      <c r="EE43" s="82"/>
      <c r="EF43" s="82"/>
      <c r="EG43" s="82"/>
      <c r="EH43" s="82"/>
      <c r="EI43" s="82"/>
      <c r="EJ43" s="82"/>
      <c r="EK43" s="77" t="s">
        <v>30</v>
      </c>
      <c r="EL43" s="85" t="s">
        <v>30</v>
      </c>
      <c r="EM43" s="86" t="s">
        <v>33</v>
      </c>
    </row>
    <row r="44" spans="1:143" ht="15" customHeight="1" x14ac:dyDescent="0.25">
      <c r="B44" s="68"/>
      <c r="C44" s="87" t="s">
        <v>34</v>
      </c>
      <c r="D44" s="88"/>
      <c r="E44" s="88"/>
      <c r="F44" s="89"/>
      <c r="G44" s="72">
        <f>SUM(I44:AC44)</f>
        <v>0</v>
      </c>
      <c r="H44" s="73"/>
      <c r="I44" s="74">
        <f t="shared" si="28"/>
        <v>0</v>
      </c>
      <c r="J44" s="75">
        <f t="shared" si="28"/>
        <v>0</v>
      </c>
      <c r="K44" s="75">
        <f t="shared" si="28"/>
        <v>0</v>
      </c>
      <c r="L44" s="76">
        <f t="shared" si="28"/>
        <v>0</v>
      </c>
      <c r="M44" s="76">
        <f t="shared" si="28"/>
        <v>0</v>
      </c>
      <c r="N44" s="76">
        <f t="shared" si="28"/>
        <v>0</v>
      </c>
      <c r="O44" s="76">
        <f t="shared" si="28"/>
        <v>0</v>
      </c>
      <c r="P44" s="76">
        <f t="shared" si="28"/>
        <v>0</v>
      </c>
      <c r="Q44" s="76">
        <f t="shared" si="28"/>
        <v>0</v>
      </c>
      <c r="R44" s="76">
        <f t="shared" si="28"/>
        <v>0</v>
      </c>
      <c r="S44" s="76">
        <f t="shared" si="28"/>
        <v>0</v>
      </c>
      <c r="T44" s="76">
        <f t="shared" si="28"/>
        <v>0</v>
      </c>
      <c r="U44" s="76">
        <f t="shared" si="28"/>
        <v>0</v>
      </c>
      <c r="V44" s="76">
        <f t="shared" si="28"/>
        <v>0</v>
      </c>
      <c r="W44" s="76">
        <f t="shared" si="28"/>
        <v>0</v>
      </c>
      <c r="X44" s="76">
        <f>SUM(AS44,BI44,BY44,CO44,DE44,DU44,EK44)</f>
        <v>0</v>
      </c>
      <c r="Y44" s="78">
        <v>0</v>
      </c>
      <c r="Z44" s="79">
        <v>0</v>
      </c>
      <c r="AA44" s="79">
        <v>0</v>
      </c>
      <c r="AB44" s="78">
        <v>0</v>
      </c>
      <c r="AC44" s="90">
        <v>0</v>
      </c>
      <c r="AD44" s="81">
        <v>0</v>
      </c>
      <c r="AE44" s="81">
        <v>0</v>
      </c>
      <c r="AF44" s="81">
        <v>0</v>
      </c>
      <c r="AG44" s="82">
        <v>0</v>
      </c>
      <c r="AH44" s="82">
        <v>0</v>
      </c>
      <c r="AI44" s="82">
        <v>0</v>
      </c>
      <c r="AJ44" s="82">
        <v>0</v>
      </c>
      <c r="AK44" s="82">
        <v>0</v>
      </c>
      <c r="AL44" s="82">
        <v>0</v>
      </c>
      <c r="AM44" s="82">
        <v>0</v>
      </c>
      <c r="AN44" s="82">
        <v>0</v>
      </c>
      <c r="AO44" s="82">
        <v>0</v>
      </c>
      <c r="AP44" s="82">
        <v>0</v>
      </c>
      <c r="AQ44" s="82">
        <v>0</v>
      </c>
      <c r="AR44" s="82">
        <v>0</v>
      </c>
      <c r="AS44" s="91">
        <v>0</v>
      </c>
      <c r="AT44" s="81"/>
      <c r="AU44" s="81"/>
      <c r="AV44" s="81"/>
      <c r="AW44" s="82"/>
      <c r="AX44" s="82"/>
      <c r="AY44" s="82"/>
      <c r="AZ44" s="82"/>
      <c r="BA44" s="82"/>
      <c r="BB44" s="82"/>
      <c r="BC44" s="82"/>
      <c r="BD44" s="82"/>
      <c r="BE44" s="82"/>
      <c r="BF44" s="82"/>
      <c r="BG44" s="82"/>
      <c r="BH44" s="82"/>
      <c r="BI44" s="91"/>
      <c r="BJ44" s="81"/>
      <c r="BK44" s="81"/>
      <c r="BL44" s="81"/>
      <c r="BM44" s="82"/>
      <c r="BN44" s="82"/>
      <c r="BO44" s="82"/>
      <c r="BP44" s="82"/>
      <c r="BQ44" s="82"/>
      <c r="BR44" s="82"/>
      <c r="BS44" s="82"/>
      <c r="BT44" s="82"/>
      <c r="BU44" s="82"/>
      <c r="BV44" s="82"/>
      <c r="BW44" s="82"/>
      <c r="BX44" s="82"/>
      <c r="BY44" s="91"/>
      <c r="BZ44" s="81"/>
      <c r="CA44" s="81"/>
      <c r="CB44" s="81"/>
      <c r="CC44" s="82"/>
      <c r="CD44" s="82"/>
      <c r="CE44" s="82"/>
      <c r="CF44" s="82"/>
      <c r="CG44" s="82"/>
      <c r="CH44" s="82"/>
      <c r="CI44" s="82"/>
      <c r="CJ44" s="82"/>
      <c r="CK44" s="82"/>
      <c r="CL44" s="82"/>
      <c r="CM44" s="82"/>
      <c r="CN44" s="82"/>
      <c r="CO44" s="91"/>
      <c r="CP44" s="81"/>
      <c r="CQ44" s="81"/>
      <c r="CR44" s="81"/>
      <c r="CS44" s="82"/>
      <c r="CT44" s="82"/>
      <c r="CU44" s="82"/>
      <c r="CV44" s="82"/>
      <c r="CW44" s="82"/>
      <c r="CX44" s="82"/>
      <c r="CY44" s="82"/>
      <c r="CZ44" s="82"/>
      <c r="DA44" s="82"/>
      <c r="DB44" s="82"/>
      <c r="DC44" s="82"/>
      <c r="DD44" s="82"/>
      <c r="DE44" s="91"/>
      <c r="DF44" s="81"/>
      <c r="DG44" s="81"/>
      <c r="DH44" s="81"/>
      <c r="DI44" s="82"/>
      <c r="DJ44" s="82"/>
      <c r="DK44" s="82"/>
      <c r="DL44" s="82"/>
      <c r="DM44" s="82"/>
      <c r="DN44" s="82"/>
      <c r="DO44" s="82"/>
      <c r="DP44" s="82"/>
      <c r="DQ44" s="82"/>
      <c r="DR44" s="82"/>
      <c r="DS44" s="82"/>
      <c r="DT44" s="82"/>
      <c r="DU44" s="91"/>
      <c r="DV44" s="81"/>
      <c r="DW44" s="81"/>
      <c r="DX44" s="81"/>
      <c r="DY44" s="82"/>
      <c r="DZ44" s="82"/>
      <c r="EA44" s="82"/>
      <c r="EB44" s="82"/>
      <c r="EC44" s="82"/>
      <c r="ED44" s="82"/>
      <c r="EE44" s="82"/>
      <c r="EF44" s="82"/>
      <c r="EG44" s="82"/>
      <c r="EH44" s="82"/>
      <c r="EI44" s="82"/>
      <c r="EJ44" s="82"/>
      <c r="EK44" s="92"/>
      <c r="EL44" s="85" t="s">
        <v>30</v>
      </c>
      <c r="EM44" s="86" t="s">
        <v>35</v>
      </c>
    </row>
    <row r="45" spans="1:143" x14ac:dyDescent="0.25">
      <c r="B45" s="68"/>
      <c r="C45" s="69" t="s">
        <v>36</v>
      </c>
      <c r="D45" s="70"/>
      <c r="E45" s="70"/>
      <c r="F45" s="71"/>
      <c r="G45" s="72">
        <f>SUM(I45:AC45)</f>
        <v>295676</v>
      </c>
      <c r="H45" s="73"/>
      <c r="I45" s="74">
        <f t="shared" si="28"/>
        <v>0</v>
      </c>
      <c r="J45" s="75">
        <f t="shared" si="28"/>
        <v>0</v>
      </c>
      <c r="K45" s="75">
        <f t="shared" si="28"/>
        <v>0</v>
      </c>
      <c r="L45" s="76">
        <f t="shared" si="28"/>
        <v>0</v>
      </c>
      <c r="M45" s="76">
        <f t="shared" si="28"/>
        <v>0</v>
      </c>
      <c r="N45" s="76">
        <f t="shared" si="28"/>
        <v>0</v>
      </c>
      <c r="O45" s="76">
        <f t="shared" si="28"/>
        <v>0</v>
      </c>
      <c r="P45" s="76">
        <f t="shared" si="28"/>
        <v>0</v>
      </c>
      <c r="Q45" s="76">
        <f t="shared" si="28"/>
        <v>0</v>
      </c>
      <c r="R45" s="76">
        <f t="shared" si="28"/>
        <v>0</v>
      </c>
      <c r="S45" s="76">
        <f t="shared" si="28"/>
        <v>0</v>
      </c>
      <c r="T45" s="76">
        <f t="shared" si="28"/>
        <v>0</v>
      </c>
      <c r="U45" s="76">
        <f t="shared" si="28"/>
        <v>0</v>
      </c>
      <c r="V45" s="76">
        <f t="shared" si="28"/>
        <v>0</v>
      </c>
      <c r="W45" s="76">
        <f t="shared" si="28"/>
        <v>0</v>
      </c>
      <c r="X45" s="76">
        <f>SUM(AS45,BI45,BY45,CO45,DE45,DU45,EK45)</f>
        <v>110000</v>
      </c>
      <c r="Y45" s="78">
        <v>0</v>
      </c>
      <c r="Z45" s="79">
        <v>0</v>
      </c>
      <c r="AA45" s="79">
        <v>0</v>
      </c>
      <c r="AB45" s="79">
        <v>0</v>
      </c>
      <c r="AC45" s="90">
        <v>185676</v>
      </c>
      <c r="AD45" s="81">
        <v>0</v>
      </c>
      <c r="AE45" s="81">
        <v>0</v>
      </c>
      <c r="AF45" s="81">
        <v>0</v>
      </c>
      <c r="AG45" s="82">
        <v>0</v>
      </c>
      <c r="AH45" s="82">
        <v>0</v>
      </c>
      <c r="AI45" s="82">
        <v>0</v>
      </c>
      <c r="AJ45" s="82">
        <v>0</v>
      </c>
      <c r="AK45" s="82">
        <v>0</v>
      </c>
      <c r="AL45" s="82">
        <v>0</v>
      </c>
      <c r="AM45" s="82">
        <v>0</v>
      </c>
      <c r="AN45" s="82">
        <v>0</v>
      </c>
      <c r="AO45" s="82">
        <v>0</v>
      </c>
      <c r="AP45" s="82">
        <v>0</v>
      </c>
      <c r="AQ45" s="82">
        <v>0</v>
      </c>
      <c r="AR45" s="82">
        <v>0</v>
      </c>
      <c r="AS45" s="91">
        <v>110000</v>
      </c>
      <c r="AT45" s="81"/>
      <c r="AU45" s="81"/>
      <c r="AV45" s="81"/>
      <c r="AW45" s="82"/>
      <c r="AX45" s="82"/>
      <c r="AY45" s="82"/>
      <c r="AZ45" s="82"/>
      <c r="BA45" s="82"/>
      <c r="BB45" s="82"/>
      <c r="BC45" s="82"/>
      <c r="BD45" s="82"/>
      <c r="BE45" s="82"/>
      <c r="BF45" s="82"/>
      <c r="BG45" s="82"/>
      <c r="BH45" s="82"/>
      <c r="BI45" s="91"/>
      <c r="BJ45" s="81"/>
      <c r="BK45" s="81"/>
      <c r="BL45" s="81"/>
      <c r="BM45" s="82"/>
      <c r="BN45" s="82"/>
      <c r="BO45" s="82"/>
      <c r="BP45" s="82"/>
      <c r="BQ45" s="82"/>
      <c r="BR45" s="82"/>
      <c r="BS45" s="82"/>
      <c r="BT45" s="82"/>
      <c r="BU45" s="82"/>
      <c r="BV45" s="82"/>
      <c r="BW45" s="82"/>
      <c r="BX45" s="82"/>
      <c r="BY45" s="91"/>
      <c r="BZ45" s="81"/>
      <c r="CA45" s="81"/>
      <c r="CB45" s="81"/>
      <c r="CC45" s="82"/>
      <c r="CD45" s="82"/>
      <c r="CE45" s="82"/>
      <c r="CF45" s="82"/>
      <c r="CG45" s="82"/>
      <c r="CH45" s="82"/>
      <c r="CI45" s="82"/>
      <c r="CJ45" s="82"/>
      <c r="CK45" s="82"/>
      <c r="CL45" s="82"/>
      <c r="CM45" s="82"/>
      <c r="CN45" s="82"/>
      <c r="CO45" s="91"/>
      <c r="CP45" s="81"/>
      <c r="CQ45" s="81"/>
      <c r="CR45" s="81"/>
      <c r="CS45" s="82"/>
      <c r="CT45" s="82"/>
      <c r="CU45" s="82"/>
      <c r="CV45" s="82"/>
      <c r="CW45" s="82"/>
      <c r="CX45" s="82"/>
      <c r="CY45" s="82"/>
      <c r="CZ45" s="82"/>
      <c r="DA45" s="82"/>
      <c r="DB45" s="82"/>
      <c r="DC45" s="82"/>
      <c r="DD45" s="82"/>
      <c r="DE45" s="91"/>
      <c r="DF45" s="81"/>
      <c r="DG45" s="81"/>
      <c r="DH45" s="81"/>
      <c r="DI45" s="82"/>
      <c r="DJ45" s="82"/>
      <c r="DK45" s="82"/>
      <c r="DL45" s="82"/>
      <c r="DM45" s="82"/>
      <c r="DN45" s="82"/>
      <c r="DO45" s="82"/>
      <c r="DP45" s="82"/>
      <c r="DQ45" s="82"/>
      <c r="DR45" s="82"/>
      <c r="DS45" s="82"/>
      <c r="DT45" s="82"/>
      <c r="DU45" s="91"/>
      <c r="DV45" s="81"/>
      <c r="DW45" s="81"/>
      <c r="DX45" s="81"/>
      <c r="DY45" s="82"/>
      <c r="DZ45" s="82"/>
      <c r="EA45" s="82"/>
      <c r="EB45" s="82"/>
      <c r="EC45" s="82"/>
      <c r="ED45" s="82"/>
      <c r="EE45" s="82"/>
      <c r="EF45" s="82"/>
      <c r="EG45" s="82"/>
      <c r="EH45" s="82"/>
      <c r="EI45" s="82"/>
      <c r="EJ45" s="82"/>
      <c r="EK45" s="92"/>
      <c r="EL45" s="85" t="s">
        <v>30</v>
      </c>
      <c r="EM45" s="86" t="s">
        <v>37</v>
      </c>
    </row>
    <row r="46" spans="1:143" x14ac:dyDescent="0.25">
      <c r="B46" s="68"/>
      <c r="C46" s="241" t="s">
        <v>38</v>
      </c>
      <c r="D46" s="241"/>
      <c r="E46" s="241"/>
      <c r="F46" s="242"/>
      <c r="G46" s="95">
        <f>SUM(I46:AC46,EL46)</f>
        <v>3858564.08</v>
      </c>
      <c r="H46" s="96"/>
      <c r="I46" s="97">
        <f t="shared" si="28"/>
        <v>2985665.7299999995</v>
      </c>
      <c r="J46" s="98">
        <f t="shared" si="28"/>
        <v>0</v>
      </c>
      <c r="K46" s="98">
        <f t="shared" si="28"/>
        <v>0</v>
      </c>
      <c r="L46" s="99">
        <f t="shared" si="28"/>
        <v>485508.06</v>
      </c>
      <c r="M46" s="99">
        <f t="shared" si="28"/>
        <v>0</v>
      </c>
      <c r="N46" s="99">
        <f t="shared" si="28"/>
        <v>0</v>
      </c>
      <c r="O46" s="99">
        <f t="shared" si="28"/>
        <v>49344.22</v>
      </c>
      <c r="P46" s="99">
        <f t="shared" si="28"/>
        <v>162586.87000000002</v>
      </c>
      <c r="Q46" s="99">
        <f t="shared" si="28"/>
        <v>0</v>
      </c>
      <c r="R46" s="99">
        <f t="shared" si="28"/>
        <v>3641.25</v>
      </c>
      <c r="S46" s="99">
        <f t="shared" si="28"/>
        <v>0</v>
      </c>
      <c r="T46" s="99">
        <f t="shared" si="28"/>
        <v>0</v>
      </c>
      <c r="U46" s="99">
        <f t="shared" si="28"/>
        <v>0</v>
      </c>
      <c r="V46" s="99">
        <f t="shared" si="28"/>
        <v>0</v>
      </c>
      <c r="W46" s="99">
        <f t="shared" si="28"/>
        <v>0</v>
      </c>
      <c r="X46" s="99">
        <f>SUM(AS46,BI46,BY46,CO46,DE46,DU46,EK46)</f>
        <v>1387.77</v>
      </c>
      <c r="Y46" s="243">
        <v>0</v>
      </c>
      <c r="Z46" s="244">
        <v>0</v>
      </c>
      <c r="AA46" s="244">
        <v>0</v>
      </c>
      <c r="AB46" s="244">
        <v>0</v>
      </c>
      <c r="AC46" s="245">
        <v>45800.180000000015</v>
      </c>
      <c r="AD46" s="246">
        <v>2985665.7299999995</v>
      </c>
      <c r="AE46" s="246">
        <v>0</v>
      </c>
      <c r="AF46" s="246">
        <v>0</v>
      </c>
      <c r="AG46" s="247">
        <v>485508.06</v>
      </c>
      <c r="AH46" s="247">
        <v>0</v>
      </c>
      <c r="AI46" s="247">
        <v>0</v>
      </c>
      <c r="AJ46" s="247">
        <v>49344.22</v>
      </c>
      <c r="AK46" s="247">
        <v>162586.87000000002</v>
      </c>
      <c r="AL46" s="247">
        <v>0</v>
      </c>
      <c r="AM46" s="247">
        <v>3641.25</v>
      </c>
      <c r="AN46" s="247">
        <v>0</v>
      </c>
      <c r="AO46" s="247">
        <v>0</v>
      </c>
      <c r="AP46" s="247">
        <v>0</v>
      </c>
      <c r="AQ46" s="247">
        <v>0</v>
      </c>
      <c r="AR46" s="247">
        <v>0</v>
      </c>
      <c r="AS46" s="248">
        <v>1387.77</v>
      </c>
      <c r="AT46" s="246"/>
      <c r="AU46" s="246"/>
      <c r="AV46" s="246"/>
      <c r="AW46" s="247"/>
      <c r="AX46" s="247"/>
      <c r="AY46" s="247"/>
      <c r="AZ46" s="247"/>
      <c r="BA46" s="247"/>
      <c r="BB46" s="247"/>
      <c r="BC46" s="247"/>
      <c r="BD46" s="247"/>
      <c r="BE46" s="247"/>
      <c r="BF46" s="247"/>
      <c r="BG46" s="247"/>
      <c r="BH46" s="247"/>
      <c r="BI46" s="248"/>
      <c r="BJ46" s="246"/>
      <c r="BK46" s="246"/>
      <c r="BL46" s="246"/>
      <c r="BM46" s="247"/>
      <c r="BN46" s="247"/>
      <c r="BO46" s="247"/>
      <c r="BP46" s="247"/>
      <c r="BQ46" s="247"/>
      <c r="BR46" s="247"/>
      <c r="BS46" s="247"/>
      <c r="BT46" s="247"/>
      <c r="BU46" s="247"/>
      <c r="BV46" s="247"/>
      <c r="BW46" s="247"/>
      <c r="BX46" s="247"/>
      <c r="BY46" s="248"/>
      <c r="BZ46" s="246"/>
      <c r="CA46" s="246"/>
      <c r="CB46" s="246"/>
      <c r="CC46" s="247"/>
      <c r="CD46" s="247"/>
      <c r="CE46" s="247"/>
      <c r="CF46" s="247"/>
      <c r="CG46" s="247"/>
      <c r="CH46" s="247"/>
      <c r="CI46" s="247"/>
      <c r="CJ46" s="247"/>
      <c r="CK46" s="247"/>
      <c r="CL46" s="247"/>
      <c r="CM46" s="247"/>
      <c r="CN46" s="247"/>
      <c r="CO46" s="248"/>
      <c r="CP46" s="246"/>
      <c r="CQ46" s="246"/>
      <c r="CR46" s="246"/>
      <c r="CS46" s="247"/>
      <c r="CT46" s="247"/>
      <c r="CU46" s="247"/>
      <c r="CV46" s="247"/>
      <c r="CW46" s="247"/>
      <c r="CX46" s="247"/>
      <c r="CY46" s="247"/>
      <c r="CZ46" s="247"/>
      <c r="DA46" s="247"/>
      <c r="DB46" s="247"/>
      <c r="DC46" s="247"/>
      <c r="DD46" s="247"/>
      <c r="DE46" s="248"/>
      <c r="DF46" s="246"/>
      <c r="DG46" s="246"/>
      <c r="DH46" s="246"/>
      <c r="DI46" s="247"/>
      <c r="DJ46" s="247"/>
      <c r="DK46" s="247"/>
      <c r="DL46" s="247"/>
      <c r="DM46" s="247"/>
      <c r="DN46" s="247"/>
      <c r="DO46" s="247"/>
      <c r="DP46" s="247"/>
      <c r="DQ46" s="247"/>
      <c r="DR46" s="247"/>
      <c r="DS46" s="247"/>
      <c r="DT46" s="247"/>
      <c r="DU46" s="248"/>
      <c r="DV46" s="246"/>
      <c r="DW46" s="246"/>
      <c r="DX46" s="246"/>
      <c r="DY46" s="247"/>
      <c r="DZ46" s="247"/>
      <c r="EA46" s="247"/>
      <c r="EB46" s="247"/>
      <c r="EC46" s="247"/>
      <c r="ED46" s="247"/>
      <c r="EE46" s="247"/>
      <c r="EF46" s="247"/>
      <c r="EG46" s="247"/>
      <c r="EH46" s="247"/>
      <c r="EI46" s="247"/>
      <c r="EJ46" s="247"/>
      <c r="EK46" s="146"/>
      <c r="EL46" s="249">
        <v>124630</v>
      </c>
      <c r="EM46" s="108" t="s">
        <v>39</v>
      </c>
    </row>
    <row r="47" spans="1:143" ht="15.75" thickBot="1" x14ac:dyDescent="0.3">
      <c r="B47" s="68"/>
      <c r="C47" s="250" t="s">
        <v>40</v>
      </c>
      <c r="D47" s="251"/>
      <c r="E47" s="251"/>
      <c r="F47" s="252"/>
      <c r="G47" s="113">
        <f>G42-G46</f>
        <v>-172442.08000000007</v>
      </c>
      <c r="H47" s="114"/>
      <c r="I47" s="115">
        <f t="shared" ref="I47:BT47" si="29">I42-I46</f>
        <v>-923115.72999999952</v>
      </c>
      <c r="J47" s="116">
        <f t="shared" si="29"/>
        <v>0</v>
      </c>
      <c r="K47" s="116">
        <f t="shared" si="29"/>
        <v>0</v>
      </c>
      <c r="L47" s="117">
        <f t="shared" si="29"/>
        <v>620627.93999999994</v>
      </c>
      <c r="M47" s="117">
        <f t="shared" si="29"/>
        <v>0</v>
      </c>
      <c r="N47" s="117">
        <f t="shared" si="29"/>
        <v>0</v>
      </c>
      <c r="O47" s="117">
        <f t="shared" si="29"/>
        <v>1729.7799999999988</v>
      </c>
      <c r="P47" s="117">
        <f t="shared" si="29"/>
        <v>-31801.870000000024</v>
      </c>
      <c r="Q47" s="117">
        <f t="shared" si="29"/>
        <v>0</v>
      </c>
      <c r="R47" s="118">
        <f t="shared" si="29"/>
        <v>36259.75</v>
      </c>
      <c r="S47" s="118">
        <f t="shared" si="29"/>
        <v>0</v>
      </c>
      <c r="T47" s="117">
        <f t="shared" si="29"/>
        <v>0</v>
      </c>
      <c r="U47" s="118">
        <f t="shared" si="29"/>
        <v>0</v>
      </c>
      <c r="V47" s="118">
        <f t="shared" si="29"/>
        <v>0</v>
      </c>
      <c r="W47" s="118">
        <f t="shared" si="29"/>
        <v>0</v>
      </c>
      <c r="X47" s="118">
        <f t="shared" si="29"/>
        <v>108612.23</v>
      </c>
      <c r="Y47" s="118">
        <f t="shared" si="29"/>
        <v>0</v>
      </c>
      <c r="Z47" s="119">
        <f t="shared" si="29"/>
        <v>0</v>
      </c>
      <c r="AA47" s="119">
        <f t="shared" si="29"/>
        <v>0</v>
      </c>
      <c r="AB47" s="119">
        <f t="shared" si="29"/>
        <v>0</v>
      </c>
      <c r="AC47" s="120">
        <f t="shared" si="29"/>
        <v>139875.81999999998</v>
      </c>
      <c r="AD47" s="116">
        <f t="shared" si="29"/>
        <v>-923115.72999999952</v>
      </c>
      <c r="AE47" s="116">
        <f t="shared" si="29"/>
        <v>0</v>
      </c>
      <c r="AF47" s="116">
        <f t="shared" si="29"/>
        <v>0</v>
      </c>
      <c r="AG47" s="117">
        <f t="shared" si="29"/>
        <v>620627.93999999994</v>
      </c>
      <c r="AH47" s="117">
        <f t="shared" si="29"/>
        <v>0</v>
      </c>
      <c r="AI47" s="117">
        <f t="shared" si="29"/>
        <v>0</v>
      </c>
      <c r="AJ47" s="117">
        <f t="shared" si="29"/>
        <v>1729.7799999999988</v>
      </c>
      <c r="AK47" s="117">
        <f t="shared" si="29"/>
        <v>-31801.870000000024</v>
      </c>
      <c r="AL47" s="117">
        <f t="shared" si="29"/>
        <v>0</v>
      </c>
      <c r="AM47" s="118">
        <f t="shared" si="29"/>
        <v>36259.75</v>
      </c>
      <c r="AN47" s="118">
        <f t="shared" si="29"/>
        <v>0</v>
      </c>
      <c r="AO47" s="117">
        <f t="shared" si="29"/>
        <v>0</v>
      </c>
      <c r="AP47" s="118">
        <f t="shared" si="29"/>
        <v>0</v>
      </c>
      <c r="AQ47" s="118">
        <f t="shared" si="29"/>
        <v>0</v>
      </c>
      <c r="AR47" s="118">
        <f t="shared" si="29"/>
        <v>0</v>
      </c>
      <c r="AS47" s="120">
        <f t="shared" si="29"/>
        <v>108612.23</v>
      </c>
      <c r="AT47" s="116">
        <f t="shared" si="29"/>
        <v>0</v>
      </c>
      <c r="AU47" s="116">
        <f t="shared" si="29"/>
        <v>0</v>
      </c>
      <c r="AV47" s="116">
        <f t="shared" si="29"/>
        <v>0</v>
      </c>
      <c r="AW47" s="117">
        <f t="shared" si="29"/>
        <v>0</v>
      </c>
      <c r="AX47" s="117">
        <f t="shared" si="29"/>
        <v>0</v>
      </c>
      <c r="AY47" s="117">
        <f t="shared" si="29"/>
        <v>0</v>
      </c>
      <c r="AZ47" s="117">
        <f t="shared" si="29"/>
        <v>0</v>
      </c>
      <c r="BA47" s="117">
        <f t="shared" si="29"/>
        <v>0</v>
      </c>
      <c r="BB47" s="117">
        <f t="shared" si="29"/>
        <v>0</v>
      </c>
      <c r="BC47" s="118">
        <f t="shared" si="29"/>
        <v>0</v>
      </c>
      <c r="BD47" s="118">
        <f t="shared" si="29"/>
        <v>0</v>
      </c>
      <c r="BE47" s="117">
        <f t="shared" si="29"/>
        <v>0</v>
      </c>
      <c r="BF47" s="118">
        <f t="shared" si="29"/>
        <v>0</v>
      </c>
      <c r="BG47" s="118">
        <f t="shared" si="29"/>
        <v>0</v>
      </c>
      <c r="BH47" s="118">
        <f t="shared" si="29"/>
        <v>0</v>
      </c>
      <c r="BI47" s="120">
        <f t="shared" si="29"/>
        <v>0</v>
      </c>
      <c r="BJ47" s="116">
        <f t="shared" si="29"/>
        <v>0</v>
      </c>
      <c r="BK47" s="116">
        <f t="shared" si="29"/>
        <v>0</v>
      </c>
      <c r="BL47" s="116">
        <f t="shared" si="29"/>
        <v>0</v>
      </c>
      <c r="BM47" s="117">
        <f t="shared" si="29"/>
        <v>0</v>
      </c>
      <c r="BN47" s="117">
        <f t="shared" si="29"/>
        <v>0</v>
      </c>
      <c r="BO47" s="117">
        <f t="shared" si="29"/>
        <v>0</v>
      </c>
      <c r="BP47" s="117">
        <f t="shared" si="29"/>
        <v>0</v>
      </c>
      <c r="BQ47" s="117">
        <f t="shared" si="29"/>
        <v>0</v>
      </c>
      <c r="BR47" s="117">
        <f t="shared" si="29"/>
        <v>0</v>
      </c>
      <c r="BS47" s="118">
        <f t="shared" si="29"/>
        <v>0</v>
      </c>
      <c r="BT47" s="118">
        <f t="shared" si="29"/>
        <v>0</v>
      </c>
      <c r="BU47" s="117">
        <f t="shared" ref="BU47:EF47" si="30">BU42-BU46</f>
        <v>0</v>
      </c>
      <c r="BV47" s="118">
        <f t="shared" si="30"/>
        <v>0</v>
      </c>
      <c r="BW47" s="118">
        <f t="shared" si="30"/>
        <v>0</v>
      </c>
      <c r="BX47" s="118">
        <f t="shared" si="30"/>
        <v>0</v>
      </c>
      <c r="BY47" s="120">
        <f t="shared" si="30"/>
        <v>0</v>
      </c>
      <c r="BZ47" s="116">
        <f t="shared" si="30"/>
        <v>0</v>
      </c>
      <c r="CA47" s="116">
        <f t="shared" si="30"/>
        <v>0</v>
      </c>
      <c r="CB47" s="116">
        <f t="shared" si="30"/>
        <v>0</v>
      </c>
      <c r="CC47" s="117">
        <f t="shared" si="30"/>
        <v>0</v>
      </c>
      <c r="CD47" s="117">
        <f t="shared" si="30"/>
        <v>0</v>
      </c>
      <c r="CE47" s="117">
        <f t="shared" si="30"/>
        <v>0</v>
      </c>
      <c r="CF47" s="117">
        <f t="shared" si="30"/>
        <v>0</v>
      </c>
      <c r="CG47" s="117">
        <f t="shared" si="30"/>
        <v>0</v>
      </c>
      <c r="CH47" s="117">
        <f t="shared" si="30"/>
        <v>0</v>
      </c>
      <c r="CI47" s="118">
        <f t="shared" si="30"/>
        <v>0</v>
      </c>
      <c r="CJ47" s="118">
        <f t="shared" si="30"/>
        <v>0</v>
      </c>
      <c r="CK47" s="117">
        <f t="shared" si="30"/>
        <v>0</v>
      </c>
      <c r="CL47" s="118">
        <f t="shared" si="30"/>
        <v>0</v>
      </c>
      <c r="CM47" s="118">
        <f t="shared" si="30"/>
        <v>0</v>
      </c>
      <c r="CN47" s="118">
        <f t="shared" si="30"/>
        <v>0</v>
      </c>
      <c r="CO47" s="120">
        <f t="shared" si="30"/>
        <v>0</v>
      </c>
      <c r="CP47" s="116">
        <f t="shared" si="30"/>
        <v>0</v>
      </c>
      <c r="CQ47" s="116">
        <f t="shared" si="30"/>
        <v>0</v>
      </c>
      <c r="CR47" s="116">
        <f t="shared" si="30"/>
        <v>0</v>
      </c>
      <c r="CS47" s="117">
        <f t="shared" si="30"/>
        <v>0</v>
      </c>
      <c r="CT47" s="117">
        <f t="shared" si="30"/>
        <v>0</v>
      </c>
      <c r="CU47" s="117">
        <f t="shared" si="30"/>
        <v>0</v>
      </c>
      <c r="CV47" s="117">
        <f t="shared" si="30"/>
        <v>0</v>
      </c>
      <c r="CW47" s="117">
        <f t="shared" si="30"/>
        <v>0</v>
      </c>
      <c r="CX47" s="117">
        <f t="shared" si="30"/>
        <v>0</v>
      </c>
      <c r="CY47" s="118">
        <f t="shared" si="30"/>
        <v>0</v>
      </c>
      <c r="CZ47" s="118">
        <f t="shared" si="30"/>
        <v>0</v>
      </c>
      <c r="DA47" s="117">
        <f t="shared" si="30"/>
        <v>0</v>
      </c>
      <c r="DB47" s="118">
        <f t="shared" si="30"/>
        <v>0</v>
      </c>
      <c r="DC47" s="118">
        <f t="shared" si="30"/>
        <v>0</v>
      </c>
      <c r="DD47" s="118">
        <f t="shared" si="30"/>
        <v>0</v>
      </c>
      <c r="DE47" s="120">
        <f t="shared" si="30"/>
        <v>0</v>
      </c>
      <c r="DF47" s="116">
        <f t="shared" si="30"/>
        <v>0</v>
      </c>
      <c r="DG47" s="116">
        <f t="shared" si="30"/>
        <v>0</v>
      </c>
      <c r="DH47" s="116">
        <f t="shared" si="30"/>
        <v>0</v>
      </c>
      <c r="DI47" s="117">
        <f t="shared" si="30"/>
        <v>0</v>
      </c>
      <c r="DJ47" s="117">
        <f t="shared" si="30"/>
        <v>0</v>
      </c>
      <c r="DK47" s="117">
        <f t="shared" si="30"/>
        <v>0</v>
      </c>
      <c r="DL47" s="117">
        <f t="shared" si="30"/>
        <v>0</v>
      </c>
      <c r="DM47" s="117">
        <f t="shared" si="30"/>
        <v>0</v>
      </c>
      <c r="DN47" s="117">
        <f t="shared" si="30"/>
        <v>0</v>
      </c>
      <c r="DO47" s="118">
        <f t="shared" si="30"/>
        <v>0</v>
      </c>
      <c r="DP47" s="118">
        <f t="shared" si="30"/>
        <v>0</v>
      </c>
      <c r="DQ47" s="117">
        <f t="shared" si="30"/>
        <v>0</v>
      </c>
      <c r="DR47" s="118">
        <f t="shared" si="30"/>
        <v>0</v>
      </c>
      <c r="DS47" s="118">
        <f t="shared" si="30"/>
        <v>0</v>
      </c>
      <c r="DT47" s="118">
        <f t="shared" si="30"/>
        <v>0</v>
      </c>
      <c r="DU47" s="120">
        <f t="shared" si="30"/>
        <v>0</v>
      </c>
      <c r="DV47" s="116">
        <f t="shared" si="30"/>
        <v>0</v>
      </c>
      <c r="DW47" s="116">
        <f t="shared" si="30"/>
        <v>0</v>
      </c>
      <c r="DX47" s="116">
        <f t="shared" si="30"/>
        <v>0</v>
      </c>
      <c r="DY47" s="117">
        <f t="shared" si="30"/>
        <v>0</v>
      </c>
      <c r="DZ47" s="117">
        <f t="shared" si="30"/>
        <v>0</v>
      </c>
      <c r="EA47" s="117">
        <f t="shared" si="30"/>
        <v>0</v>
      </c>
      <c r="EB47" s="117">
        <f t="shared" si="30"/>
        <v>0</v>
      </c>
      <c r="EC47" s="117">
        <f t="shared" si="30"/>
        <v>0</v>
      </c>
      <c r="ED47" s="117">
        <f t="shared" si="30"/>
        <v>0</v>
      </c>
      <c r="EE47" s="118">
        <f t="shared" si="30"/>
        <v>0</v>
      </c>
      <c r="EF47" s="118">
        <f t="shared" si="30"/>
        <v>0</v>
      </c>
      <c r="EG47" s="117">
        <f t="shared" ref="EG47:EK47" si="31">EG42-EG46</f>
        <v>0</v>
      </c>
      <c r="EH47" s="118">
        <f t="shared" si="31"/>
        <v>0</v>
      </c>
      <c r="EI47" s="118">
        <f t="shared" si="31"/>
        <v>0</v>
      </c>
      <c r="EJ47" s="118">
        <f t="shared" si="31"/>
        <v>0</v>
      </c>
      <c r="EK47" s="118">
        <f t="shared" si="31"/>
        <v>0</v>
      </c>
      <c r="EL47" s="121" t="s">
        <v>30</v>
      </c>
      <c r="EM47" s="122" t="s">
        <v>41</v>
      </c>
    </row>
    <row r="48" spans="1:143" ht="15" customHeight="1" x14ac:dyDescent="0.25">
      <c r="B48" s="123"/>
      <c r="C48" s="253" t="s">
        <v>42</v>
      </c>
      <c r="D48" s="254"/>
      <c r="E48" s="254"/>
      <c r="F48" s="255"/>
      <c r="G48" s="59">
        <f>SUM(I48:AC48)</f>
        <v>0</v>
      </c>
      <c r="H48" s="60"/>
      <c r="I48" s="127">
        <f t="shared" ref="I48:X49" si="32">SUM(AD48,AT48,BJ48,BZ48,CP48,DF48,DV48)</f>
        <v>0</v>
      </c>
      <c r="J48" s="128">
        <f t="shared" si="32"/>
        <v>0</v>
      </c>
      <c r="K48" s="129">
        <f t="shared" si="32"/>
        <v>0</v>
      </c>
      <c r="L48" s="129">
        <f t="shared" si="32"/>
        <v>0</v>
      </c>
      <c r="M48" s="129">
        <f t="shared" si="32"/>
        <v>0</v>
      </c>
      <c r="N48" s="129">
        <f t="shared" si="32"/>
        <v>0</v>
      </c>
      <c r="O48" s="129">
        <f t="shared" si="32"/>
        <v>0</v>
      </c>
      <c r="P48" s="130">
        <f t="shared" si="32"/>
        <v>0</v>
      </c>
      <c r="Q48" s="130">
        <f t="shared" si="32"/>
        <v>0</v>
      </c>
      <c r="R48" s="130">
        <f t="shared" si="32"/>
        <v>0</v>
      </c>
      <c r="S48" s="130">
        <f t="shared" si="32"/>
        <v>0</v>
      </c>
      <c r="T48" s="130">
        <f t="shared" si="32"/>
        <v>0</v>
      </c>
      <c r="U48" s="130">
        <f t="shared" si="32"/>
        <v>0</v>
      </c>
      <c r="V48" s="130">
        <f t="shared" si="32"/>
        <v>0</v>
      </c>
      <c r="W48" s="130">
        <f t="shared" si="32"/>
        <v>0</v>
      </c>
      <c r="X48" s="130">
        <f t="shared" si="32"/>
        <v>0</v>
      </c>
      <c r="Y48" s="78">
        <v>0</v>
      </c>
      <c r="Z48" s="78">
        <v>0</v>
      </c>
      <c r="AA48" s="78">
        <v>0</v>
      </c>
      <c r="AB48" s="79">
        <v>0</v>
      </c>
      <c r="AC48" s="90">
        <v>0</v>
      </c>
      <c r="AD48" s="131">
        <v>0</v>
      </c>
      <c r="AE48" s="131">
        <v>0</v>
      </c>
      <c r="AF48" s="132">
        <v>0</v>
      </c>
      <c r="AG48" s="132">
        <v>0</v>
      </c>
      <c r="AH48" s="132">
        <v>0</v>
      </c>
      <c r="AI48" s="132">
        <v>0</v>
      </c>
      <c r="AJ48" s="132">
        <v>0</v>
      </c>
      <c r="AK48" s="92">
        <v>0</v>
      </c>
      <c r="AL48" s="92">
        <v>0</v>
      </c>
      <c r="AM48" s="82">
        <v>0</v>
      </c>
      <c r="AN48" s="82">
        <v>0</v>
      </c>
      <c r="AO48" s="92">
        <v>0</v>
      </c>
      <c r="AP48" s="82">
        <v>0</v>
      </c>
      <c r="AQ48" s="82">
        <v>0</v>
      </c>
      <c r="AR48" s="82">
        <v>0</v>
      </c>
      <c r="AS48" s="91">
        <v>0</v>
      </c>
      <c r="AT48" s="131"/>
      <c r="AU48" s="131"/>
      <c r="AV48" s="132"/>
      <c r="AW48" s="132"/>
      <c r="AX48" s="132"/>
      <c r="AY48" s="132"/>
      <c r="AZ48" s="132"/>
      <c r="BA48" s="92"/>
      <c r="BB48" s="92"/>
      <c r="BC48" s="82"/>
      <c r="BD48" s="82"/>
      <c r="BE48" s="92"/>
      <c r="BF48" s="82"/>
      <c r="BG48" s="82"/>
      <c r="BH48" s="82"/>
      <c r="BI48" s="91"/>
      <c r="BJ48" s="131"/>
      <c r="BK48" s="131"/>
      <c r="BL48" s="132"/>
      <c r="BM48" s="132"/>
      <c r="BN48" s="132"/>
      <c r="BO48" s="132"/>
      <c r="BP48" s="132"/>
      <c r="BQ48" s="92"/>
      <c r="BR48" s="92"/>
      <c r="BS48" s="82"/>
      <c r="BT48" s="82"/>
      <c r="BU48" s="92"/>
      <c r="BV48" s="82"/>
      <c r="BW48" s="82"/>
      <c r="BX48" s="82"/>
      <c r="BY48" s="91"/>
      <c r="BZ48" s="131"/>
      <c r="CA48" s="131"/>
      <c r="CB48" s="132"/>
      <c r="CC48" s="132"/>
      <c r="CD48" s="132"/>
      <c r="CE48" s="132"/>
      <c r="CF48" s="132"/>
      <c r="CG48" s="92"/>
      <c r="CH48" s="92"/>
      <c r="CI48" s="82"/>
      <c r="CJ48" s="82"/>
      <c r="CK48" s="92"/>
      <c r="CL48" s="82"/>
      <c r="CM48" s="82"/>
      <c r="CN48" s="82"/>
      <c r="CO48" s="91"/>
      <c r="CP48" s="131"/>
      <c r="CQ48" s="131"/>
      <c r="CR48" s="132"/>
      <c r="CS48" s="132"/>
      <c r="CT48" s="132"/>
      <c r="CU48" s="132"/>
      <c r="CV48" s="132"/>
      <c r="CW48" s="92"/>
      <c r="CX48" s="92"/>
      <c r="CY48" s="82"/>
      <c r="CZ48" s="82"/>
      <c r="DA48" s="92"/>
      <c r="DB48" s="82"/>
      <c r="DC48" s="82"/>
      <c r="DD48" s="82"/>
      <c r="DE48" s="91"/>
      <c r="DF48" s="131"/>
      <c r="DG48" s="131"/>
      <c r="DH48" s="132"/>
      <c r="DI48" s="132"/>
      <c r="DJ48" s="132"/>
      <c r="DK48" s="132"/>
      <c r="DL48" s="132"/>
      <c r="DM48" s="92"/>
      <c r="DN48" s="92"/>
      <c r="DO48" s="82"/>
      <c r="DP48" s="82"/>
      <c r="DQ48" s="92"/>
      <c r="DR48" s="82"/>
      <c r="DS48" s="82"/>
      <c r="DT48" s="82"/>
      <c r="DU48" s="91"/>
      <c r="DV48" s="131"/>
      <c r="DW48" s="131"/>
      <c r="DX48" s="132"/>
      <c r="DY48" s="132"/>
      <c r="DZ48" s="132"/>
      <c r="EA48" s="132"/>
      <c r="EB48" s="132"/>
      <c r="EC48" s="92"/>
      <c r="ED48" s="92"/>
      <c r="EE48" s="82"/>
      <c r="EF48" s="82"/>
      <c r="EG48" s="92"/>
      <c r="EH48" s="82"/>
      <c r="EI48" s="82"/>
      <c r="EJ48" s="82"/>
      <c r="EK48" s="92"/>
      <c r="EL48" s="134" t="s">
        <v>30</v>
      </c>
      <c r="EM48" s="86" t="s">
        <v>43</v>
      </c>
    </row>
    <row r="49" spans="1:143" ht="15" customHeight="1" x14ac:dyDescent="0.25">
      <c r="B49" s="123"/>
      <c r="C49" s="135" t="s">
        <v>44</v>
      </c>
      <c r="D49" s="136"/>
      <c r="E49" s="136"/>
      <c r="F49" s="137"/>
      <c r="G49" s="95">
        <f>SUM(I49:AC49)</f>
        <v>0</v>
      </c>
      <c r="H49" s="96"/>
      <c r="I49" s="138">
        <f t="shared" si="32"/>
        <v>0</v>
      </c>
      <c r="J49" s="139">
        <f t="shared" si="32"/>
        <v>0</v>
      </c>
      <c r="K49" s="140">
        <f t="shared" si="32"/>
        <v>0</v>
      </c>
      <c r="L49" s="140">
        <f t="shared" si="32"/>
        <v>0</v>
      </c>
      <c r="M49" s="140">
        <f t="shared" si="32"/>
        <v>0</v>
      </c>
      <c r="N49" s="140">
        <f t="shared" si="32"/>
        <v>0</v>
      </c>
      <c r="O49" s="140">
        <f t="shared" si="32"/>
        <v>0</v>
      </c>
      <c r="P49" s="141">
        <f t="shared" si="32"/>
        <v>0</v>
      </c>
      <c r="Q49" s="141">
        <f t="shared" si="32"/>
        <v>0</v>
      </c>
      <c r="R49" s="141">
        <f t="shared" si="32"/>
        <v>0</v>
      </c>
      <c r="S49" s="141">
        <f t="shared" si="32"/>
        <v>0</v>
      </c>
      <c r="T49" s="141">
        <f t="shared" si="32"/>
        <v>0</v>
      </c>
      <c r="U49" s="141">
        <f t="shared" si="32"/>
        <v>0</v>
      </c>
      <c r="V49" s="141">
        <f t="shared" si="32"/>
        <v>0</v>
      </c>
      <c r="W49" s="141">
        <f t="shared" si="32"/>
        <v>0</v>
      </c>
      <c r="X49" s="141">
        <f t="shared" si="32"/>
        <v>0</v>
      </c>
      <c r="Y49" s="142">
        <v>0</v>
      </c>
      <c r="Z49" s="142">
        <v>0</v>
      </c>
      <c r="AA49" s="142">
        <v>0</v>
      </c>
      <c r="AB49" s="143">
        <v>0</v>
      </c>
      <c r="AC49" s="144">
        <v>0</v>
      </c>
      <c r="AD49" s="145">
        <v>0</v>
      </c>
      <c r="AE49" s="145">
        <v>0</v>
      </c>
      <c r="AF49" s="146">
        <v>0</v>
      </c>
      <c r="AG49" s="146">
        <v>0</v>
      </c>
      <c r="AH49" s="146">
        <v>0</v>
      </c>
      <c r="AI49" s="146">
        <v>0</v>
      </c>
      <c r="AJ49" s="146">
        <v>0</v>
      </c>
      <c r="AK49" s="147">
        <v>0</v>
      </c>
      <c r="AL49" s="147">
        <v>0</v>
      </c>
      <c r="AM49" s="148">
        <v>0</v>
      </c>
      <c r="AN49" s="148">
        <v>0</v>
      </c>
      <c r="AO49" s="147">
        <v>0</v>
      </c>
      <c r="AP49" s="148">
        <v>0</v>
      </c>
      <c r="AQ49" s="148">
        <v>0</v>
      </c>
      <c r="AR49" s="148">
        <v>0</v>
      </c>
      <c r="AS49" s="149">
        <v>0</v>
      </c>
      <c r="AT49" s="145"/>
      <c r="AU49" s="145"/>
      <c r="AV49" s="146"/>
      <c r="AW49" s="146"/>
      <c r="AX49" s="146"/>
      <c r="AY49" s="146"/>
      <c r="AZ49" s="146"/>
      <c r="BA49" s="147"/>
      <c r="BB49" s="147"/>
      <c r="BC49" s="148"/>
      <c r="BD49" s="148"/>
      <c r="BE49" s="147"/>
      <c r="BF49" s="148"/>
      <c r="BG49" s="148"/>
      <c r="BH49" s="148"/>
      <c r="BI49" s="149"/>
      <c r="BJ49" s="145"/>
      <c r="BK49" s="145"/>
      <c r="BL49" s="146"/>
      <c r="BM49" s="146"/>
      <c r="BN49" s="146"/>
      <c r="BO49" s="146"/>
      <c r="BP49" s="146"/>
      <c r="BQ49" s="147"/>
      <c r="BR49" s="147"/>
      <c r="BS49" s="148"/>
      <c r="BT49" s="148"/>
      <c r="BU49" s="147"/>
      <c r="BV49" s="148"/>
      <c r="BW49" s="148"/>
      <c r="BX49" s="148"/>
      <c r="BY49" s="149"/>
      <c r="BZ49" s="145"/>
      <c r="CA49" s="145"/>
      <c r="CB49" s="146"/>
      <c r="CC49" s="146"/>
      <c r="CD49" s="146"/>
      <c r="CE49" s="146"/>
      <c r="CF49" s="146"/>
      <c r="CG49" s="147"/>
      <c r="CH49" s="147"/>
      <c r="CI49" s="148"/>
      <c r="CJ49" s="148"/>
      <c r="CK49" s="147"/>
      <c r="CL49" s="148"/>
      <c r="CM49" s="148"/>
      <c r="CN49" s="148"/>
      <c r="CO49" s="149"/>
      <c r="CP49" s="145"/>
      <c r="CQ49" s="145"/>
      <c r="CR49" s="146"/>
      <c r="CS49" s="146"/>
      <c r="CT49" s="146"/>
      <c r="CU49" s="146"/>
      <c r="CV49" s="146"/>
      <c r="CW49" s="147"/>
      <c r="CX49" s="147"/>
      <c r="CY49" s="148"/>
      <c r="CZ49" s="148"/>
      <c r="DA49" s="147"/>
      <c r="DB49" s="148"/>
      <c r="DC49" s="148"/>
      <c r="DD49" s="148"/>
      <c r="DE49" s="149"/>
      <c r="DF49" s="145"/>
      <c r="DG49" s="145"/>
      <c r="DH49" s="146"/>
      <c r="DI49" s="146"/>
      <c r="DJ49" s="146"/>
      <c r="DK49" s="146"/>
      <c r="DL49" s="146"/>
      <c r="DM49" s="147"/>
      <c r="DN49" s="147"/>
      <c r="DO49" s="148"/>
      <c r="DP49" s="148"/>
      <c r="DQ49" s="147"/>
      <c r="DR49" s="148"/>
      <c r="DS49" s="148"/>
      <c r="DT49" s="148"/>
      <c r="DU49" s="149"/>
      <c r="DV49" s="145"/>
      <c r="DW49" s="145"/>
      <c r="DX49" s="146"/>
      <c r="DY49" s="146"/>
      <c r="DZ49" s="146"/>
      <c r="EA49" s="146"/>
      <c r="EB49" s="146"/>
      <c r="EC49" s="147"/>
      <c r="ED49" s="147"/>
      <c r="EE49" s="148"/>
      <c r="EF49" s="148"/>
      <c r="EG49" s="147"/>
      <c r="EH49" s="148"/>
      <c r="EI49" s="148"/>
      <c r="EJ49" s="148"/>
      <c r="EK49" s="147"/>
      <c r="EL49" s="150" t="s">
        <v>30</v>
      </c>
      <c r="EM49" s="151" t="s">
        <v>45</v>
      </c>
    </row>
    <row r="50" spans="1:143" ht="15.75" customHeight="1" thickBot="1" x14ac:dyDescent="0.3">
      <c r="B50" s="152"/>
      <c r="C50" s="153" t="s">
        <v>46</v>
      </c>
      <c r="D50" s="154"/>
      <c r="E50" s="154"/>
      <c r="F50" s="155"/>
      <c r="G50" s="113">
        <f t="shared" ref="G50:BR50" si="33">G47-G48-G49</f>
        <v>-172442.08000000007</v>
      </c>
      <c r="H50" s="114">
        <f t="shared" si="33"/>
        <v>0</v>
      </c>
      <c r="I50" s="156">
        <f t="shared" si="33"/>
        <v>-923115.72999999952</v>
      </c>
      <c r="J50" s="157">
        <f t="shared" si="33"/>
        <v>0</v>
      </c>
      <c r="K50" s="118">
        <f t="shared" si="33"/>
        <v>0</v>
      </c>
      <c r="L50" s="118">
        <f t="shared" si="33"/>
        <v>620627.93999999994</v>
      </c>
      <c r="M50" s="118">
        <f t="shared" si="33"/>
        <v>0</v>
      </c>
      <c r="N50" s="118">
        <f t="shared" si="33"/>
        <v>0</v>
      </c>
      <c r="O50" s="118">
        <f t="shared" si="33"/>
        <v>1729.7799999999988</v>
      </c>
      <c r="P50" s="158">
        <f t="shared" si="33"/>
        <v>-31801.870000000024</v>
      </c>
      <c r="Q50" s="158">
        <f t="shared" si="33"/>
        <v>0</v>
      </c>
      <c r="R50" s="158">
        <f t="shared" si="33"/>
        <v>36259.75</v>
      </c>
      <c r="S50" s="158">
        <f t="shared" si="33"/>
        <v>0</v>
      </c>
      <c r="T50" s="158">
        <f t="shared" si="33"/>
        <v>0</v>
      </c>
      <c r="U50" s="158">
        <f t="shared" si="33"/>
        <v>0</v>
      </c>
      <c r="V50" s="158">
        <f t="shared" si="33"/>
        <v>0</v>
      </c>
      <c r="W50" s="158">
        <f t="shared" si="33"/>
        <v>0</v>
      </c>
      <c r="X50" s="158">
        <f t="shared" si="33"/>
        <v>108612.23</v>
      </c>
      <c r="Y50" s="158">
        <f t="shared" si="33"/>
        <v>0</v>
      </c>
      <c r="Z50" s="158">
        <f t="shared" si="33"/>
        <v>0</v>
      </c>
      <c r="AA50" s="158">
        <f t="shared" si="33"/>
        <v>0</v>
      </c>
      <c r="AB50" s="159">
        <f t="shared" si="33"/>
        <v>0</v>
      </c>
      <c r="AC50" s="160">
        <f t="shared" si="33"/>
        <v>139875.81999999998</v>
      </c>
      <c r="AD50" s="157">
        <f t="shared" si="33"/>
        <v>-923115.72999999952</v>
      </c>
      <c r="AE50" s="157">
        <f t="shared" si="33"/>
        <v>0</v>
      </c>
      <c r="AF50" s="118">
        <f t="shared" si="33"/>
        <v>0</v>
      </c>
      <c r="AG50" s="118">
        <f t="shared" si="33"/>
        <v>620627.93999999994</v>
      </c>
      <c r="AH50" s="118">
        <f t="shared" si="33"/>
        <v>0</v>
      </c>
      <c r="AI50" s="118">
        <f t="shared" si="33"/>
        <v>0</v>
      </c>
      <c r="AJ50" s="118">
        <f t="shared" si="33"/>
        <v>1729.7799999999988</v>
      </c>
      <c r="AK50" s="158">
        <f t="shared" si="33"/>
        <v>-31801.870000000024</v>
      </c>
      <c r="AL50" s="158">
        <f t="shared" si="33"/>
        <v>0</v>
      </c>
      <c r="AM50" s="158">
        <f t="shared" si="33"/>
        <v>36259.75</v>
      </c>
      <c r="AN50" s="158">
        <f t="shared" si="33"/>
        <v>0</v>
      </c>
      <c r="AO50" s="158">
        <f t="shared" si="33"/>
        <v>0</v>
      </c>
      <c r="AP50" s="158">
        <f t="shared" si="33"/>
        <v>0</v>
      </c>
      <c r="AQ50" s="158">
        <f t="shared" si="33"/>
        <v>0</v>
      </c>
      <c r="AR50" s="158">
        <f t="shared" si="33"/>
        <v>0</v>
      </c>
      <c r="AS50" s="120">
        <f t="shared" si="33"/>
        <v>108612.23</v>
      </c>
      <c r="AT50" s="157">
        <f t="shared" si="33"/>
        <v>0</v>
      </c>
      <c r="AU50" s="157">
        <f t="shared" si="33"/>
        <v>0</v>
      </c>
      <c r="AV50" s="118">
        <f t="shared" si="33"/>
        <v>0</v>
      </c>
      <c r="AW50" s="118">
        <f t="shared" si="33"/>
        <v>0</v>
      </c>
      <c r="AX50" s="118">
        <f t="shared" si="33"/>
        <v>0</v>
      </c>
      <c r="AY50" s="118">
        <f t="shared" si="33"/>
        <v>0</v>
      </c>
      <c r="AZ50" s="118">
        <f t="shared" si="33"/>
        <v>0</v>
      </c>
      <c r="BA50" s="158">
        <f t="shared" si="33"/>
        <v>0</v>
      </c>
      <c r="BB50" s="158">
        <f t="shared" si="33"/>
        <v>0</v>
      </c>
      <c r="BC50" s="158">
        <f t="shared" si="33"/>
        <v>0</v>
      </c>
      <c r="BD50" s="158">
        <f t="shared" si="33"/>
        <v>0</v>
      </c>
      <c r="BE50" s="158">
        <f t="shared" si="33"/>
        <v>0</v>
      </c>
      <c r="BF50" s="158">
        <f t="shared" si="33"/>
        <v>0</v>
      </c>
      <c r="BG50" s="158">
        <f t="shared" si="33"/>
        <v>0</v>
      </c>
      <c r="BH50" s="158">
        <f t="shared" si="33"/>
        <v>0</v>
      </c>
      <c r="BI50" s="160">
        <f t="shared" si="33"/>
        <v>0</v>
      </c>
      <c r="BJ50" s="157">
        <f t="shared" si="33"/>
        <v>0</v>
      </c>
      <c r="BK50" s="157">
        <f t="shared" si="33"/>
        <v>0</v>
      </c>
      <c r="BL50" s="118">
        <f t="shared" si="33"/>
        <v>0</v>
      </c>
      <c r="BM50" s="118">
        <f t="shared" si="33"/>
        <v>0</v>
      </c>
      <c r="BN50" s="118">
        <f t="shared" si="33"/>
        <v>0</v>
      </c>
      <c r="BO50" s="118">
        <f t="shared" si="33"/>
        <v>0</v>
      </c>
      <c r="BP50" s="118">
        <f t="shared" si="33"/>
        <v>0</v>
      </c>
      <c r="BQ50" s="158">
        <f t="shared" si="33"/>
        <v>0</v>
      </c>
      <c r="BR50" s="158">
        <f t="shared" si="33"/>
        <v>0</v>
      </c>
      <c r="BS50" s="158">
        <f t="shared" ref="BS50:ED50" si="34">BS47-BS48-BS49</f>
        <v>0</v>
      </c>
      <c r="BT50" s="158">
        <f t="shared" si="34"/>
        <v>0</v>
      </c>
      <c r="BU50" s="158">
        <f t="shared" si="34"/>
        <v>0</v>
      </c>
      <c r="BV50" s="158">
        <f t="shared" si="34"/>
        <v>0</v>
      </c>
      <c r="BW50" s="158">
        <f t="shared" si="34"/>
        <v>0</v>
      </c>
      <c r="BX50" s="158">
        <f t="shared" si="34"/>
        <v>0</v>
      </c>
      <c r="BY50" s="160">
        <f t="shared" si="34"/>
        <v>0</v>
      </c>
      <c r="BZ50" s="157">
        <f t="shared" si="34"/>
        <v>0</v>
      </c>
      <c r="CA50" s="157">
        <f t="shared" si="34"/>
        <v>0</v>
      </c>
      <c r="CB50" s="118">
        <f t="shared" si="34"/>
        <v>0</v>
      </c>
      <c r="CC50" s="118">
        <f t="shared" si="34"/>
        <v>0</v>
      </c>
      <c r="CD50" s="118">
        <f t="shared" si="34"/>
        <v>0</v>
      </c>
      <c r="CE50" s="118">
        <f t="shared" si="34"/>
        <v>0</v>
      </c>
      <c r="CF50" s="118">
        <f t="shared" si="34"/>
        <v>0</v>
      </c>
      <c r="CG50" s="158">
        <f t="shared" si="34"/>
        <v>0</v>
      </c>
      <c r="CH50" s="158">
        <f t="shared" si="34"/>
        <v>0</v>
      </c>
      <c r="CI50" s="158">
        <f t="shared" si="34"/>
        <v>0</v>
      </c>
      <c r="CJ50" s="158">
        <f t="shared" si="34"/>
        <v>0</v>
      </c>
      <c r="CK50" s="158">
        <f t="shared" si="34"/>
        <v>0</v>
      </c>
      <c r="CL50" s="158">
        <f t="shared" si="34"/>
        <v>0</v>
      </c>
      <c r="CM50" s="158">
        <f t="shared" si="34"/>
        <v>0</v>
      </c>
      <c r="CN50" s="158">
        <f t="shared" si="34"/>
        <v>0</v>
      </c>
      <c r="CO50" s="160">
        <f t="shared" si="34"/>
        <v>0</v>
      </c>
      <c r="CP50" s="157">
        <f t="shared" si="34"/>
        <v>0</v>
      </c>
      <c r="CQ50" s="157">
        <f t="shared" si="34"/>
        <v>0</v>
      </c>
      <c r="CR50" s="118">
        <f t="shared" si="34"/>
        <v>0</v>
      </c>
      <c r="CS50" s="118">
        <f t="shared" si="34"/>
        <v>0</v>
      </c>
      <c r="CT50" s="118">
        <f t="shared" si="34"/>
        <v>0</v>
      </c>
      <c r="CU50" s="118">
        <f t="shared" si="34"/>
        <v>0</v>
      </c>
      <c r="CV50" s="118">
        <f t="shared" si="34"/>
        <v>0</v>
      </c>
      <c r="CW50" s="158">
        <f t="shared" si="34"/>
        <v>0</v>
      </c>
      <c r="CX50" s="158">
        <f t="shared" si="34"/>
        <v>0</v>
      </c>
      <c r="CY50" s="158">
        <f t="shared" si="34"/>
        <v>0</v>
      </c>
      <c r="CZ50" s="158">
        <f t="shared" si="34"/>
        <v>0</v>
      </c>
      <c r="DA50" s="158">
        <f t="shared" si="34"/>
        <v>0</v>
      </c>
      <c r="DB50" s="158">
        <f t="shared" si="34"/>
        <v>0</v>
      </c>
      <c r="DC50" s="158">
        <f t="shared" si="34"/>
        <v>0</v>
      </c>
      <c r="DD50" s="158">
        <f t="shared" si="34"/>
        <v>0</v>
      </c>
      <c r="DE50" s="160">
        <f t="shared" si="34"/>
        <v>0</v>
      </c>
      <c r="DF50" s="157">
        <f t="shared" si="34"/>
        <v>0</v>
      </c>
      <c r="DG50" s="157">
        <f t="shared" si="34"/>
        <v>0</v>
      </c>
      <c r="DH50" s="118">
        <f t="shared" si="34"/>
        <v>0</v>
      </c>
      <c r="DI50" s="118">
        <f t="shared" si="34"/>
        <v>0</v>
      </c>
      <c r="DJ50" s="118">
        <f t="shared" si="34"/>
        <v>0</v>
      </c>
      <c r="DK50" s="118">
        <f t="shared" si="34"/>
        <v>0</v>
      </c>
      <c r="DL50" s="118">
        <f t="shared" si="34"/>
        <v>0</v>
      </c>
      <c r="DM50" s="158">
        <f t="shared" si="34"/>
        <v>0</v>
      </c>
      <c r="DN50" s="158">
        <f t="shared" si="34"/>
        <v>0</v>
      </c>
      <c r="DO50" s="158">
        <f t="shared" si="34"/>
        <v>0</v>
      </c>
      <c r="DP50" s="158">
        <f t="shared" si="34"/>
        <v>0</v>
      </c>
      <c r="DQ50" s="158">
        <f t="shared" si="34"/>
        <v>0</v>
      </c>
      <c r="DR50" s="158">
        <f t="shared" si="34"/>
        <v>0</v>
      </c>
      <c r="DS50" s="158">
        <f t="shared" si="34"/>
        <v>0</v>
      </c>
      <c r="DT50" s="158">
        <f t="shared" si="34"/>
        <v>0</v>
      </c>
      <c r="DU50" s="160">
        <f t="shared" si="34"/>
        <v>0</v>
      </c>
      <c r="DV50" s="157">
        <f t="shared" si="34"/>
        <v>0</v>
      </c>
      <c r="DW50" s="157">
        <f t="shared" si="34"/>
        <v>0</v>
      </c>
      <c r="DX50" s="118">
        <f t="shared" si="34"/>
        <v>0</v>
      </c>
      <c r="DY50" s="118">
        <f t="shared" si="34"/>
        <v>0</v>
      </c>
      <c r="DZ50" s="118">
        <f t="shared" si="34"/>
        <v>0</v>
      </c>
      <c r="EA50" s="118">
        <f t="shared" si="34"/>
        <v>0</v>
      </c>
      <c r="EB50" s="118">
        <f t="shared" si="34"/>
        <v>0</v>
      </c>
      <c r="EC50" s="158">
        <f t="shared" si="34"/>
        <v>0</v>
      </c>
      <c r="ED50" s="158">
        <f t="shared" si="34"/>
        <v>0</v>
      </c>
      <c r="EE50" s="158">
        <f t="shared" ref="EE50:EK50" si="35">EE47-EE48-EE49</f>
        <v>0</v>
      </c>
      <c r="EF50" s="158">
        <f t="shared" si="35"/>
        <v>0</v>
      </c>
      <c r="EG50" s="158">
        <f t="shared" si="35"/>
        <v>0</v>
      </c>
      <c r="EH50" s="158">
        <f t="shared" si="35"/>
        <v>0</v>
      </c>
      <c r="EI50" s="158">
        <f t="shared" si="35"/>
        <v>0</v>
      </c>
      <c r="EJ50" s="158">
        <f t="shared" si="35"/>
        <v>0</v>
      </c>
      <c r="EK50" s="158">
        <f t="shared" si="35"/>
        <v>0</v>
      </c>
      <c r="EL50" s="161" t="s">
        <v>30</v>
      </c>
      <c r="EM50" s="122" t="s">
        <v>47</v>
      </c>
    </row>
    <row r="51" spans="1:143" x14ac:dyDescent="0.25">
      <c r="B51" s="162"/>
      <c r="C51" s="163" t="s">
        <v>48</v>
      </c>
      <c r="D51" s="163"/>
      <c r="E51" s="163"/>
      <c r="F51" s="164"/>
      <c r="G51" s="165">
        <f>SUM(I51:W51,Y51:AA51)</f>
        <v>270543</v>
      </c>
      <c r="H51" s="166"/>
      <c r="I51" s="127">
        <f t="shared" ref="I51:W51" si="36">SUM(AD51,AT51,BJ51,BZ51,CP51,DF51,DV51)</f>
        <v>178628</v>
      </c>
      <c r="J51" s="128">
        <f t="shared" si="36"/>
        <v>0</v>
      </c>
      <c r="K51" s="129">
        <f t="shared" si="36"/>
        <v>0</v>
      </c>
      <c r="L51" s="129">
        <f t="shared" si="36"/>
        <v>89031</v>
      </c>
      <c r="M51" s="129">
        <f t="shared" si="36"/>
        <v>0</v>
      </c>
      <c r="N51" s="129">
        <f t="shared" si="36"/>
        <v>0</v>
      </c>
      <c r="O51" s="129">
        <f t="shared" si="36"/>
        <v>2884</v>
      </c>
      <c r="P51" s="129">
        <f t="shared" si="36"/>
        <v>0</v>
      </c>
      <c r="Q51" s="129">
        <f t="shared" si="36"/>
        <v>0</v>
      </c>
      <c r="R51" s="129">
        <f t="shared" si="36"/>
        <v>0</v>
      </c>
      <c r="S51" s="129">
        <f t="shared" si="36"/>
        <v>0</v>
      </c>
      <c r="T51" s="129">
        <f t="shared" si="36"/>
        <v>0</v>
      </c>
      <c r="U51" s="129">
        <f t="shared" si="36"/>
        <v>0</v>
      </c>
      <c r="V51" s="129">
        <f t="shared" si="36"/>
        <v>0</v>
      </c>
      <c r="W51" s="129">
        <f t="shared" si="36"/>
        <v>0</v>
      </c>
      <c r="X51" s="167" t="s">
        <v>30</v>
      </c>
      <c r="Y51" s="168">
        <v>0</v>
      </c>
      <c r="Z51" s="168">
        <v>0</v>
      </c>
      <c r="AA51" s="168">
        <v>0</v>
      </c>
      <c r="AB51" s="169" t="s">
        <v>30</v>
      </c>
      <c r="AC51" s="170" t="s">
        <v>30</v>
      </c>
      <c r="AD51" s="131">
        <v>178628</v>
      </c>
      <c r="AE51" s="131">
        <v>0</v>
      </c>
      <c r="AF51" s="132">
        <v>0</v>
      </c>
      <c r="AG51" s="132">
        <v>89031</v>
      </c>
      <c r="AH51" s="132">
        <v>0</v>
      </c>
      <c r="AI51" s="132">
        <v>0</v>
      </c>
      <c r="AJ51" s="132">
        <v>2884</v>
      </c>
      <c r="AK51" s="171">
        <v>0</v>
      </c>
      <c r="AL51" s="171">
        <v>0</v>
      </c>
      <c r="AM51" s="171">
        <v>0</v>
      </c>
      <c r="AN51" s="171">
        <v>0</v>
      </c>
      <c r="AO51" s="132">
        <v>0</v>
      </c>
      <c r="AP51" s="171">
        <v>0</v>
      </c>
      <c r="AQ51" s="171">
        <v>0</v>
      </c>
      <c r="AR51" s="171">
        <v>0</v>
      </c>
      <c r="AS51" s="170" t="s">
        <v>30</v>
      </c>
      <c r="AT51" s="131"/>
      <c r="AU51" s="131"/>
      <c r="AV51" s="132"/>
      <c r="AW51" s="132"/>
      <c r="AX51" s="132"/>
      <c r="AY51" s="132"/>
      <c r="AZ51" s="132"/>
      <c r="BA51" s="171"/>
      <c r="BB51" s="171"/>
      <c r="BC51" s="171"/>
      <c r="BD51" s="171"/>
      <c r="BE51" s="132"/>
      <c r="BF51" s="171"/>
      <c r="BG51" s="171"/>
      <c r="BH51" s="171"/>
      <c r="BI51" s="170" t="s">
        <v>30</v>
      </c>
      <c r="BJ51" s="131"/>
      <c r="BK51" s="131"/>
      <c r="BL51" s="132"/>
      <c r="BM51" s="132"/>
      <c r="BN51" s="132"/>
      <c r="BO51" s="132"/>
      <c r="BP51" s="132"/>
      <c r="BQ51" s="171"/>
      <c r="BR51" s="171"/>
      <c r="BS51" s="171"/>
      <c r="BT51" s="171"/>
      <c r="BU51" s="132"/>
      <c r="BV51" s="171"/>
      <c r="BW51" s="171"/>
      <c r="BX51" s="171"/>
      <c r="BY51" s="170" t="s">
        <v>30</v>
      </c>
      <c r="BZ51" s="131"/>
      <c r="CA51" s="131"/>
      <c r="CB51" s="132"/>
      <c r="CC51" s="132"/>
      <c r="CD51" s="132"/>
      <c r="CE51" s="132"/>
      <c r="CF51" s="132"/>
      <c r="CG51" s="171"/>
      <c r="CH51" s="171"/>
      <c r="CI51" s="171"/>
      <c r="CJ51" s="171"/>
      <c r="CK51" s="132"/>
      <c r="CL51" s="171"/>
      <c r="CM51" s="171"/>
      <c r="CN51" s="171"/>
      <c r="CO51" s="256" t="s">
        <v>30</v>
      </c>
      <c r="CP51" s="131"/>
      <c r="CQ51" s="131"/>
      <c r="CR51" s="132"/>
      <c r="CS51" s="132"/>
      <c r="CT51" s="132"/>
      <c r="CU51" s="132"/>
      <c r="CV51" s="132"/>
      <c r="CW51" s="171"/>
      <c r="CX51" s="171"/>
      <c r="CY51" s="171"/>
      <c r="CZ51" s="171"/>
      <c r="DA51" s="132"/>
      <c r="DB51" s="171"/>
      <c r="DC51" s="171"/>
      <c r="DD51" s="171"/>
      <c r="DE51" s="170" t="s">
        <v>30</v>
      </c>
      <c r="DF51" s="131"/>
      <c r="DG51" s="131"/>
      <c r="DH51" s="132"/>
      <c r="DI51" s="132"/>
      <c r="DJ51" s="132"/>
      <c r="DK51" s="132"/>
      <c r="DL51" s="132"/>
      <c r="DM51" s="171"/>
      <c r="DN51" s="171"/>
      <c r="DO51" s="171"/>
      <c r="DP51" s="171"/>
      <c r="DQ51" s="132"/>
      <c r="DR51" s="171"/>
      <c r="DS51" s="171"/>
      <c r="DT51" s="171"/>
      <c r="DU51" s="170" t="s">
        <v>30</v>
      </c>
      <c r="DV51" s="131"/>
      <c r="DW51" s="131"/>
      <c r="DX51" s="132"/>
      <c r="DY51" s="132"/>
      <c r="DZ51" s="132"/>
      <c r="EA51" s="132"/>
      <c r="EB51" s="132"/>
      <c r="EC51" s="171"/>
      <c r="ED51" s="171"/>
      <c r="EE51" s="171"/>
      <c r="EF51" s="171"/>
      <c r="EG51" s="132"/>
      <c r="EH51" s="171"/>
      <c r="EI51" s="171"/>
      <c r="EJ51" s="171"/>
      <c r="EK51" s="170" t="s">
        <v>30</v>
      </c>
      <c r="EL51" s="172" t="s">
        <v>30</v>
      </c>
      <c r="EM51" s="67" t="s">
        <v>49</v>
      </c>
    </row>
    <row r="52" spans="1:143" x14ac:dyDescent="0.25">
      <c r="B52" s="123"/>
      <c r="C52" s="173" t="s">
        <v>50</v>
      </c>
      <c r="D52" s="173"/>
      <c r="E52" s="173"/>
      <c r="F52" s="174"/>
      <c r="G52" s="72">
        <f t="shared" ref="G52:W52" si="37">G50-G51</f>
        <v>-442985.08000000007</v>
      </c>
      <c r="H52" s="73">
        <f t="shared" si="37"/>
        <v>0</v>
      </c>
      <c r="I52" s="175">
        <f t="shared" si="37"/>
        <v>-1101743.7299999995</v>
      </c>
      <c r="J52" s="176">
        <f t="shared" si="37"/>
        <v>0</v>
      </c>
      <c r="K52" s="177">
        <f t="shared" si="37"/>
        <v>0</v>
      </c>
      <c r="L52" s="177">
        <f t="shared" si="37"/>
        <v>531596.93999999994</v>
      </c>
      <c r="M52" s="177">
        <f t="shared" si="37"/>
        <v>0</v>
      </c>
      <c r="N52" s="177">
        <f t="shared" si="37"/>
        <v>0</v>
      </c>
      <c r="O52" s="177">
        <f t="shared" si="37"/>
        <v>-1154.2200000000012</v>
      </c>
      <c r="P52" s="177">
        <f t="shared" si="37"/>
        <v>-31801.870000000024</v>
      </c>
      <c r="Q52" s="177">
        <f t="shared" si="37"/>
        <v>0</v>
      </c>
      <c r="R52" s="177">
        <f t="shared" si="37"/>
        <v>36259.75</v>
      </c>
      <c r="S52" s="177">
        <f t="shared" si="37"/>
        <v>0</v>
      </c>
      <c r="T52" s="177">
        <f t="shared" si="37"/>
        <v>0</v>
      </c>
      <c r="U52" s="177">
        <f t="shared" si="37"/>
        <v>0</v>
      </c>
      <c r="V52" s="177">
        <f t="shared" si="37"/>
        <v>0</v>
      </c>
      <c r="W52" s="177">
        <f t="shared" si="37"/>
        <v>0</v>
      </c>
      <c r="X52" s="77" t="s">
        <v>30</v>
      </c>
      <c r="Y52" s="177">
        <f>Y50-Y51</f>
        <v>0</v>
      </c>
      <c r="Z52" s="177">
        <f>Z50-Z51</f>
        <v>0</v>
      </c>
      <c r="AA52" s="177">
        <f>AA50-AA51</f>
        <v>0</v>
      </c>
      <c r="AB52" s="178" t="s">
        <v>30</v>
      </c>
      <c r="AC52" s="84" t="s">
        <v>30</v>
      </c>
      <c r="AD52" s="176">
        <f t="shared" ref="AD52:AR52" si="38">AD50-AD51</f>
        <v>-1101743.7299999995</v>
      </c>
      <c r="AE52" s="176">
        <f t="shared" si="38"/>
        <v>0</v>
      </c>
      <c r="AF52" s="177">
        <f t="shared" si="38"/>
        <v>0</v>
      </c>
      <c r="AG52" s="177">
        <f t="shared" si="38"/>
        <v>531596.93999999994</v>
      </c>
      <c r="AH52" s="177">
        <f t="shared" si="38"/>
        <v>0</v>
      </c>
      <c r="AI52" s="177">
        <f t="shared" si="38"/>
        <v>0</v>
      </c>
      <c r="AJ52" s="177">
        <f t="shared" si="38"/>
        <v>-1154.2200000000012</v>
      </c>
      <c r="AK52" s="177">
        <f t="shared" si="38"/>
        <v>-31801.870000000024</v>
      </c>
      <c r="AL52" s="177">
        <f t="shared" si="38"/>
        <v>0</v>
      </c>
      <c r="AM52" s="177">
        <f t="shared" si="38"/>
        <v>36259.75</v>
      </c>
      <c r="AN52" s="177">
        <f t="shared" si="38"/>
        <v>0</v>
      </c>
      <c r="AO52" s="177">
        <f t="shared" si="38"/>
        <v>0</v>
      </c>
      <c r="AP52" s="177">
        <f t="shared" si="38"/>
        <v>0</v>
      </c>
      <c r="AQ52" s="177">
        <f t="shared" si="38"/>
        <v>0</v>
      </c>
      <c r="AR52" s="177">
        <f t="shared" si="38"/>
        <v>0</v>
      </c>
      <c r="AS52" s="84" t="s">
        <v>30</v>
      </c>
      <c r="AT52" s="176">
        <f t="shared" ref="AT52:BH52" si="39">AT50-AT51</f>
        <v>0</v>
      </c>
      <c r="AU52" s="176">
        <f t="shared" si="39"/>
        <v>0</v>
      </c>
      <c r="AV52" s="177">
        <f t="shared" si="39"/>
        <v>0</v>
      </c>
      <c r="AW52" s="177">
        <f t="shared" si="39"/>
        <v>0</v>
      </c>
      <c r="AX52" s="177">
        <f t="shared" si="39"/>
        <v>0</v>
      </c>
      <c r="AY52" s="177">
        <f t="shared" si="39"/>
        <v>0</v>
      </c>
      <c r="AZ52" s="177">
        <f t="shared" si="39"/>
        <v>0</v>
      </c>
      <c r="BA52" s="177">
        <f t="shared" si="39"/>
        <v>0</v>
      </c>
      <c r="BB52" s="177">
        <f t="shared" si="39"/>
        <v>0</v>
      </c>
      <c r="BC52" s="177">
        <f t="shared" si="39"/>
        <v>0</v>
      </c>
      <c r="BD52" s="177">
        <f t="shared" si="39"/>
        <v>0</v>
      </c>
      <c r="BE52" s="177">
        <f t="shared" si="39"/>
        <v>0</v>
      </c>
      <c r="BF52" s="177">
        <f t="shared" si="39"/>
        <v>0</v>
      </c>
      <c r="BG52" s="177">
        <f t="shared" si="39"/>
        <v>0</v>
      </c>
      <c r="BH52" s="177">
        <f t="shared" si="39"/>
        <v>0</v>
      </c>
      <c r="BI52" s="84" t="s">
        <v>30</v>
      </c>
      <c r="BJ52" s="176">
        <f t="shared" ref="BJ52:BX52" si="40">BJ50-BJ51</f>
        <v>0</v>
      </c>
      <c r="BK52" s="176">
        <f t="shared" si="40"/>
        <v>0</v>
      </c>
      <c r="BL52" s="177">
        <f t="shared" si="40"/>
        <v>0</v>
      </c>
      <c r="BM52" s="177">
        <f t="shared" si="40"/>
        <v>0</v>
      </c>
      <c r="BN52" s="177">
        <f t="shared" si="40"/>
        <v>0</v>
      </c>
      <c r="BO52" s="177">
        <f t="shared" si="40"/>
        <v>0</v>
      </c>
      <c r="BP52" s="177">
        <f t="shared" si="40"/>
        <v>0</v>
      </c>
      <c r="BQ52" s="177">
        <f t="shared" si="40"/>
        <v>0</v>
      </c>
      <c r="BR52" s="177">
        <f t="shared" si="40"/>
        <v>0</v>
      </c>
      <c r="BS52" s="177">
        <f t="shared" si="40"/>
        <v>0</v>
      </c>
      <c r="BT52" s="177">
        <f t="shared" si="40"/>
        <v>0</v>
      </c>
      <c r="BU52" s="177">
        <f t="shared" si="40"/>
        <v>0</v>
      </c>
      <c r="BV52" s="177">
        <f t="shared" si="40"/>
        <v>0</v>
      </c>
      <c r="BW52" s="177">
        <f t="shared" si="40"/>
        <v>0</v>
      </c>
      <c r="BX52" s="177">
        <f t="shared" si="40"/>
        <v>0</v>
      </c>
      <c r="BY52" s="84" t="s">
        <v>30</v>
      </c>
      <c r="BZ52" s="176">
        <f t="shared" ref="BZ52:CN52" si="41">BZ50-BZ51</f>
        <v>0</v>
      </c>
      <c r="CA52" s="176">
        <f t="shared" si="41"/>
        <v>0</v>
      </c>
      <c r="CB52" s="177">
        <f t="shared" si="41"/>
        <v>0</v>
      </c>
      <c r="CC52" s="177">
        <f t="shared" si="41"/>
        <v>0</v>
      </c>
      <c r="CD52" s="177">
        <f t="shared" si="41"/>
        <v>0</v>
      </c>
      <c r="CE52" s="177">
        <f t="shared" si="41"/>
        <v>0</v>
      </c>
      <c r="CF52" s="177">
        <f t="shared" si="41"/>
        <v>0</v>
      </c>
      <c r="CG52" s="177">
        <f t="shared" si="41"/>
        <v>0</v>
      </c>
      <c r="CH52" s="177">
        <f t="shared" si="41"/>
        <v>0</v>
      </c>
      <c r="CI52" s="177">
        <f t="shared" si="41"/>
        <v>0</v>
      </c>
      <c r="CJ52" s="177">
        <f t="shared" si="41"/>
        <v>0</v>
      </c>
      <c r="CK52" s="177">
        <f t="shared" si="41"/>
        <v>0</v>
      </c>
      <c r="CL52" s="177">
        <f t="shared" si="41"/>
        <v>0</v>
      </c>
      <c r="CM52" s="177">
        <f t="shared" si="41"/>
        <v>0</v>
      </c>
      <c r="CN52" s="177">
        <f t="shared" si="41"/>
        <v>0</v>
      </c>
      <c r="CO52" s="84" t="s">
        <v>30</v>
      </c>
      <c r="CP52" s="176">
        <f t="shared" ref="CP52:DD52" si="42">CP50-CP51</f>
        <v>0</v>
      </c>
      <c r="CQ52" s="176">
        <f t="shared" si="42"/>
        <v>0</v>
      </c>
      <c r="CR52" s="177">
        <f t="shared" si="42"/>
        <v>0</v>
      </c>
      <c r="CS52" s="177">
        <f t="shared" si="42"/>
        <v>0</v>
      </c>
      <c r="CT52" s="177">
        <f t="shared" si="42"/>
        <v>0</v>
      </c>
      <c r="CU52" s="177">
        <f t="shared" si="42"/>
        <v>0</v>
      </c>
      <c r="CV52" s="177">
        <f t="shared" si="42"/>
        <v>0</v>
      </c>
      <c r="CW52" s="177">
        <f t="shared" si="42"/>
        <v>0</v>
      </c>
      <c r="CX52" s="177">
        <f t="shared" si="42"/>
        <v>0</v>
      </c>
      <c r="CY52" s="177">
        <f t="shared" si="42"/>
        <v>0</v>
      </c>
      <c r="CZ52" s="177">
        <f t="shared" si="42"/>
        <v>0</v>
      </c>
      <c r="DA52" s="177">
        <f t="shared" si="42"/>
        <v>0</v>
      </c>
      <c r="DB52" s="177">
        <f t="shared" si="42"/>
        <v>0</v>
      </c>
      <c r="DC52" s="177">
        <f t="shared" si="42"/>
        <v>0</v>
      </c>
      <c r="DD52" s="177">
        <f t="shared" si="42"/>
        <v>0</v>
      </c>
      <c r="DE52" s="84" t="s">
        <v>30</v>
      </c>
      <c r="DF52" s="176">
        <f t="shared" ref="DF52:DT52" si="43">DF50-DF51</f>
        <v>0</v>
      </c>
      <c r="DG52" s="176">
        <f t="shared" si="43"/>
        <v>0</v>
      </c>
      <c r="DH52" s="177">
        <f t="shared" si="43"/>
        <v>0</v>
      </c>
      <c r="DI52" s="177">
        <f t="shared" si="43"/>
        <v>0</v>
      </c>
      <c r="DJ52" s="177">
        <f t="shared" si="43"/>
        <v>0</v>
      </c>
      <c r="DK52" s="177">
        <f t="shared" si="43"/>
        <v>0</v>
      </c>
      <c r="DL52" s="177">
        <f t="shared" si="43"/>
        <v>0</v>
      </c>
      <c r="DM52" s="177">
        <f t="shared" si="43"/>
        <v>0</v>
      </c>
      <c r="DN52" s="177">
        <f t="shared" si="43"/>
        <v>0</v>
      </c>
      <c r="DO52" s="177">
        <f t="shared" si="43"/>
        <v>0</v>
      </c>
      <c r="DP52" s="177">
        <f t="shared" si="43"/>
        <v>0</v>
      </c>
      <c r="DQ52" s="177">
        <f t="shared" si="43"/>
        <v>0</v>
      </c>
      <c r="DR52" s="177">
        <f t="shared" si="43"/>
        <v>0</v>
      </c>
      <c r="DS52" s="177">
        <f t="shared" si="43"/>
        <v>0</v>
      </c>
      <c r="DT52" s="177">
        <f t="shared" si="43"/>
        <v>0</v>
      </c>
      <c r="DU52" s="84" t="s">
        <v>30</v>
      </c>
      <c r="DV52" s="176">
        <f t="shared" ref="DV52:EJ52" si="44">DV50-DV51</f>
        <v>0</v>
      </c>
      <c r="DW52" s="176">
        <f t="shared" si="44"/>
        <v>0</v>
      </c>
      <c r="DX52" s="177">
        <f t="shared" si="44"/>
        <v>0</v>
      </c>
      <c r="DY52" s="177">
        <f t="shared" si="44"/>
        <v>0</v>
      </c>
      <c r="DZ52" s="177">
        <f t="shared" si="44"/>
        <v>0</v>
      </c>
      <c r="EA52" s="177">
        <f t="shared" si="44"/>
        <v>0</v>
      </c>
      <c r="EB52" s="177">
        <f t="shared" si="44"/>
        <v>0</v>
      </c>
      <c r="EC52" s="177">
        <f t="shared" si="44"/>
        <v>0</v>
      </c>
      <c r="ED52" s="177">
        <f t="shared" si="44"/>
        <v>0</v>
      </c>
      <c r="EE52" s="177">
        <f t="shared" si="44"/>
        <v>0</v>
      </c>
      <c r="EF52" s="177">
        <f t="shared" si="44"/>
        <v>0</v>
      </c>
      <c r="EG52" s="177">
        <f t="shared" si="44"/>
        <v>0</v>
      </c>
      <c r="EH52" s="177">
        <f t="shared" si="44"/>
        <v>0</v>
      </c>
      <c r="EI52" s="177">
        <f t="shared" si="44"/>
        <v>0</v>
      </c>
      <c r="EJ52" s="177">
        <f t="shared" si="44"/>
        <v>0</v>
      </c>
      <c r="EK52" s="84" t="s">
        <v>30</v>
      </c>
      <c r="EL52" s="179" t="s">
        <v>30</v>
      </c>
      <c r="EM52" s="108" t="s">
        <v>51</v>
      </c>
    </row>
    <row r="53" spans="1:143" ht="15.75" thickBot="1" x14ac:dyDescent="0.3">
      <c r="B53" s="123"/>
      <c r="C53" s="180" t="s">
        <v>52</v>
      </c>
      <c r="D53" s="180"/>
      <c r="E53" s="180"/>
      <c r="F53" s="181"/>
      <c r="G53" s="113">
        <f>SUM(I53:X53)</f>
        <v>0</v>
      </c>
      <c r="H53" s="114"/>
      <c r="I53" s="182">
        <f t="shared" ref="I53:X53" si="45">SUM(AD53,AT53,BJ53,BZ53,CP53,DF53,DV53)</f>
        <v>0</v>
      </c>
      <c r="J53" s="183">
        <f t="shared" si="45"/>
        <v>0</v>
      </c>
      <c r="K53" s="141">
        <f t="shared" si="45"/>
        <v>0</v>
      </c>
      <c r="L53" s="141">
        <f t="shared" si="45"/>
        <v>0</v>
      </c>
      <c r="M53" s="141">
        <f t="shared" si="45"/>
        <v>0</v>
      </c>
      <c r="N53" s="141">
        <f t="shared" si="45"/>
        <v>0</v>
      </c>
      <c r="O53" s="141">
        <f t="shared" si="45"/>
        <v>0</v>
      </c>
      <c r="P53" s="141">
        <f t="shared" si="45"/>
        <v>0</v>
      </c>
      <c r="Q53" s="141">
        <f t="shared" si="45"/>
        <v>0</v>
      </c>
      <c r="R53" s="141">
        <f t="shared" si="45"/>
        <v>0</v>
      </c>
      <c r="S53" s="141">
        <f t="shared" si="45"/>
        <v>0</v>
      </c>
      <c r="T53" s="141">
        <f t="shared" si="45"/>
        <v>0</v>
      </c>
      <c r="U53" s="141">
        <f t="shared" si="45"/>
        <v>0</v>
      </c>
      <c r="V53" s="141">
        <f t="shared" si="45"/>
        <v>0</v>
      </c>
      <c r="W53" s="141">
        <f t="shared" si="45"/>
        <v>0</v>
      </c>
      <c r="X53" s="141">
        <f t="shared" si="45"/>
        <v>0</v>
      </c>
      <c r="Y53" s="142">
        <v>0</v>
      </c>
      <c r="Z53" s="142">
        <v>0</v>
      </c>
      <c r="AA53" s="142">
        <v>0</v>
      </c>
      <c r="AB53" s="143">
        <v>0</v>
      </c>
      <c r="AC53" s="144">
        <v>0</v>
      </c>
      <c r="AD53" s="184">
        <v>0</v>
      </c>
      <c r="AE53" s="184">
        <v>0</v>
      </c>
      <c r="AF53" s="147">
        <v>0</v>
      </c>
      <c r="AG53" s="147">
        <v>0</v>
      </c>
      <c r="AH53" s="147">
        <v>0</v>
      </c>
      <c r="AI53" s="147">
        <v>0</v>
      </c>
      <c r="AJ53" s="147">
        <v>0</v>
      </c>
      <c r="AK53" s="148">
        <v>0</v>
      </c>
      <c r="AL53" s="148">
        <v>0</v>
      </c>
      <c r="AM53" s="148">
        <v>0</v>
      </c>
      <c r="AN53" s="148">
        <v>0</v>
      </c>
      <c r="AO53" s="147">
        <v>0</v>
      </c>
      <c r="AP53" s="148">
        <v>0</v>
      </c>
      <c r="AQ53" s="148">
        <v>0</v>
      </c>
      <c r="AR53" s="148">
        <v>0</v>
      </c>
      <c r="AS53" s="257">
        <v>0</v>
      </c>
      <c r="AT53" s="184"/>
      <c r="AU53" s="184"/>
      <c r="AV53" s="147"/>
      <c r="AW53" s="147"/>
      <c r="AX53" s="147"/>
      <c r="AY53" s="147"/>
      <c r="AZ53" s="147"/>
      <c r="BA53" s="148"/>
      <c r="BB53" s="148"/>
      <c r="BC53" s="148"/>
      <c r="BD53" s="148"/>
      <c r="BE53" s="147"/>
      <c r="BF53" s="148"/>
      <c r="BG53" s="148"/>
      <c r="BH53" s="148"/>
      <c r="BI53" s="149"/>
      <c r="BJ53" s="184"/>
      <c r="BK53" s="184"/>
      <c r="BL53" s="147"/>
      <c r="BM53" s="147"/>
      <c r="BN53" s="147"/>
      <c r="BO53" s="147"/>
      <c r="BP53" s="147"/>
      <c r="BQ53" s="148"/>
      <c r="BR53" s="148"/>
      <c r="BS53" s="148"/>
      <c r="BT53" s="148"/>
      <c r="BU53" s="147"/>
      <c r="BV53" s="148"/>
      <c r="BW53" s="148"/>
      <c r="BX53" s="148"/>
      <c r="BY53" s="149"/>
      <c r="BZ53" s="184"/>
      <c r="CA53" s="184"/>
      <c r="CB53" s="147"/>
      <c r="CC53" s="147"/>
      <c r="CD53" s="147"/>
      <c r="CE53" s="147"/>
      <c r="CF53" s="147"/>
      <c r="CG53" s="148"/>
      <c r="CH53" s="148"/>
      <c r="CI53" s="148"/>
      <c r="CJ53" s="148"/>
      <c r="CK53" s="147"/>
      <c r="CL53" s="148"/>
      <c r="CM53" s="148"/>
      <c r="CN53" s="148"/>
      <c r="CO53" s="149"/>
      <c r="CP53" s="184"/>
      <c r="CQ53" s="184"/>
      <c r="CR53" s="147"/>
      <c r="CS53" s="147"/>
      <c r="CT53" s="147"/>
      <c r="CU53" s="147"/>
      <c r="CV53" s="147"/>
      <c r="CW53" s="148"/>
      <c r="CX53" s="148"/>
      <c r="CY53" s="148"/>
      <c r="CZ53" s="148"/>
      <c r="DA53" s="147"/>
      <c r="DB53" s="148"/>
      <c r="DC53" s="148"/>
      <c r="DD53" s="148"/>
      <c r="DE53" s="149"/>
      <c r="DF53" s="184"/>
      <c r="DG53" s="184"/>
      <c r="DH53" s="147"/>
      <c r="DI53" s="147"/>
      <c r="DJ53" s="147"/>
      <c r="DK53" s="147"/>
      <c r="DL53" s="147"/>
      <c r="DM53" s="148"/>
      <c r="DN53" s="148"/>
      <c r="DO53" s="148"/>
      <c r="DP53" s="148"/>
      <c r="DQ53" s="147"/>
      <c r="DR53" s="148"/>
      <c r="DS53" s="148"/>
      <c r="DT53" s="148"/>
      <c r="DU53" s="149"/>
      <c r="DV53" s="184"/>
      <c r="DW53" s="184"/>
      <c r="DX53" s="147"/>
      <c r="DY53" s="147"/>
      <c r="DZ53" s="147"/>
      <c r="EA53" s="147"/>
      <c r="EB53" s="147"/>
      <c r="EC53" s="148"/>
      <c r="ED53" s="148"/>
      <c r="EE53" s="148"/>
      <c r="EF53" s="148"/>
      <c r="EG53" s="147"/>
      <c r="EH53" s="148"/>
      <c r="EI53" s="148"/>
      <c r="EJ53" s="148"/>
      <c r="EK53" s="147"/>
      <c r="EL53" s="150"/>
      <c r="EM53" s="185" t="s">
        <v>53</v>
      </c>
    </row>
    <row r="54" spans="1:143" ht="15.75" thickBot="1" x14ac:dyDescent="0.3">
      <c r="B54" s="186"/>
      <c r="C54" s="187" t="s">
        <v>54</v>
      </c>
      <c r="D54" s="188"/>
      <c r="E54" s="188"/>
      <c r="F54" s="189"/>
      <c r="G54" s="190" t="s">
        <v>30</v>
      </c>
      <c r="H54" s="191" t="str">
        <f t="shared" ref="H54" si="46">IFERROR(H50/H53,"-")</f>
        <v>-</v>
      </c>
      <c r="I54" s="192" t="str">
        <f t="shared" ref="I54:BT54" si="47">IFERROR(I50/I53,"0")</f>
        <v>0</v>
      </c>
      <c r="J54" s="193" t="str">
        <f t="shared" si="47"/>
        <v>0</v>
      </c>
      <c r="K54" s="194" t="str">
        <f t="shared" si="47"/>
        <v>0</v>
      </c>
      <c r="L54" s="194" t="str">
        <f t="shared" si="47"/>
        <v>0</v>
      </c>
      <c r="M54" s="194" t="str">
        <f t="shared" si="47"/>
        <v>0</v>
      </c>
      <c r="N54" s="194" t="str">
        <f t="shared" si="47"/>
        <v>0</v>
      </c>
      <c r="O54" s="194" t="str">
        <f t="shared" si="47"/>
        <v>0</v>
      </c>
      <c r="P54" s="194" t="str">
        <f t="shared" si="47"/>
        <v>0</v>
      </c>
      <c r="Q54" s="194" t="str">
        <f t="shared" si="47"/>
        <v>0</v>
      </c>
      <c r="R54" s="194" t="str">
        <f t="shared" si="47"/>
        <v>0</v>
      </c>
      <c r="S54" s="194" t="str">
        <f t="shared" si="47"/>
        <v>0</v>
      </c>
      <c r="T54" s="194" t="str">
        <f t="shared" si="47"/>
        <v>0</v>
      </c>
      <c r="U54" s="194" t="str">
        <f t="shared" si="47"/>
        <v>0</v>
      </c>
      <c r="V54" s="194" t="str">
        <f t="shared" si="47"/>
        <v>0</v>
      </c>
      <c r="W54" s="194" t="str">
        <f t="shared" si="47"/>
        <v>0</v>
      </c>
      <c r="X54" s="194" t="str">
        <f t="shared" si="47"/>
        <v>0</v>
      </c>
      <c r="Y54" s="194" t="str">
        <f t="shared" si="47"/>
        <v>0</v>
      </c>
      <c r="Z54" s="194" t="str">
        <f t="shared" si="47"/>
        <v>0</v>
      </c>
      <c r="AA54" s="194" t="str">
        <f t="shared" si="47"/>
        <v>0</v>
      </c>
      <c r="AB54" s="195" t="str">
        <f t="shared" si="47"/>
        <v>0</v>
      </c>
      <c r="AC54" s="196" t="str">
        <f t="shared" si="47"/>
        <v>0</v>
      </c>
      <c r="AD54" s="193" t="str">
        <f t="shared" si="47"/>
        <v>0</v>
      </c>
      <c r="AE54" s="193" t="str">
        <f t="shared" si="47"/>
        <v>0</v>
      </c>
      <c r="AF54" s="194" t="str">
        <f t="shared" si="47"/>
        <v>0</v>
      </c>
      <c r="AG54" s="194" t="str">
        <f t="shared" si="47"/>
        <v>0</v>
      </c>
      <c r="AH54" s="194" t="str">
        <f t="shared" si="47"/>
        <v>0</v>
      </c>
      <c r="AI54" s="194" t="str">
        <f t="shared" si="47"/>
        <v>0</v>
      </c>
      <c r="AJ54" s="194" t="str">
        <f t="shared" si="47"/>
        <v>0</v>
      </c>
      <c r="AK54" s="194" t="str">
        <f t="shared" si="47"/>
        <v>0</v>
      </c>
      <c r="AL54" s="194" t="str">
        <f t="shared" si="47"/>
        <v>0</v>
      </c>
      <c r="AM54" s="194" t="str">
        <f t="shared" si="47"/>
        <v>0</v>
      </c>
      <c r="AN54" s="194" t="str">
        <f t="shared" si="47"/>
        <v>0</v>
      </c>
      <c r="AO54" s="194" t="str">
        <f t="shared" si="47"/>
        <v>0</v>
      </c>
      <c r="AP54" s="194" t="str">
        <f t="shared" si="47"/>
        <v>0</v>
      </c>
      <c r="AQ54" s="194" t="str">
        <f t="shared" si="47"/>
        <v>0</v>
      </c>
      <c r="AR54" s="194" t="str">
        <f t="shared" si="47"/>
        <v>0</v>
      </c>
      <c r="AS54" s="196" t="str">
        <f t="shared" si="47"/>
        <v>0</v>
      </c>
      <c r="AT54" s="193" t="str">
        <f t="shared" si="47"/>
        <v>0</v>
      </c>
      <c r="AU54" s="193" t="str">
        <f t="shared" si="47"/>
        <v>0</v>
      </c>
      <c r="AV54" s="194" t="str">
        <f t="shared" si="47"/>
        <v>0</v>
      </c>
      <c r="AW54" s="194" t="str">
        <f t="shared" si="47"/>
        <v>0</v>
      </c>
      <c r="AX54" s="194" t="str">
        <f t="shared" si="47"/>
        <v>0</v>
      </c>
      <c r="AY54" s="194" t="str">
        <f t="shared" si="47"/>
        <v>0</v>
      </c>
      <c r="AZ54" s="194" t="str">
        <f t="shared" si="47"/>
        <v>0</v>
      </c>
      <c r="BA54" s="194" t="str">
        <f t="shared" si="47"/>
        <v>0</v>
      </c>
      <c r="BB54" s="194" t="str">
        <f t="shared" si="47"/>
        <v>0</v>
      </c>
      <c r="BC54" s="194" t="str">
        <f t="shared" si="47"/>
        <v>0</v>
      </c>
      <c r="BD54" s="194" t="str">
        <f t="shared" si="47"/>
        <v>0</v>
      </c>
      <c r="BE54" s="194" t="str">
        <f t="shared" si="47"/>
        <v>0</v>
      </c>
      <c r="BF54" s="194" t="str">
        <f t="shared" si="47"/>
        <v>0</v>
      </c>
      <c r="BG54" s="194" t="str">
        <f t="shared" si="47"/>
        <v>0</v>
      </c>
      <c r="BH54" s="194" t="str">
        <f t="shared" si="47"/>
        <v>0</v>
      </c>
      <c r="BI54" s="196" t="str">
        <f t="shared" si="47"/>
        <v>0</v>
      </c>
      <c r="BJ54" s="193" t="str">
        <f t="shared" si="47"/>
        <v>0</v>
      </c>
      <c r="BK54" s="193" t="str">
        <f t="shared" si="47"/>
        <v>0</v>
      </c>
      <c r="BL54" s="194" t="str">
        <f t="shared" si="47"/>
        <v>0</v>
      </c>
      <c r="BM54" s="194" t="str">
        <f t="shared" si="47"/>
        <v>0</v>
      </c>
      <c r="BN54" s="194" t="str">
        <f t="shared" si="47"/>
        <v>0</v>
      </c>
      <c r="BO54" s="194" t="str">
        <f t="shared" si="47"/>
        <v>0</v>
      </c>
      <c r="BP54" s="194" t="str">
        <f t="shared" si="47"/>
        <v>0</v>
      </c>
      <c r="BQ54" s="194" t="str">
        <f t="shared" si="47"/>
        <v>0</v>
      </c>
      <c r="BR54" s="194" t="str">
        <f t="shared" si="47"/>
        <v>0</v>
      </c>
      <c r="BS54" s="194" t="str">
        <f t="shared" si="47"/>
        <v>0</v>
      </c>
      <c r="BT54" s="194" t="str">
        <f t="shared" si="47"/>
        <v>0</v>
      </c>
      <c r="BU54" s="194" t="str">
        <f t="shared" ref="BU54:EF54" si="48">IFERROR(BU50/BU53,"0")</f>
        <v>0</v>
      </c>
      <c r="BV54" s="194" t="str">
        <f t="shared" si="48"/>
        <v>0</v>
      </c>
      <c r="BW54" s="194" t="str">
        <f t="shared" si="48"/>
        <v>0</v>
      </c>
      <c r="BX54" s="194" t="str">
        <f t="shared" si="48"/>
        <v>0</v>
      </c>
      <c r="BY54" s="196" t="str">
        <f t="shared" si="48"/>
        <v>0</v>
      </c>
      <c r="BZ54" s="193" t="str">
        <f t="shared" si="48"/>
        <v>0</v>
      </c>
      <c r="CA54" s="193" t="str">
        <f t="shared" si="48"/>
        <v>0</v>
      </c>
      <c r="CB54" s="194" t="str">
        <f t="shared" si="48"/>
        <v>0</v>
      </c>
      <c r="CC54" s="194" t="str">
        <f t="shared" si="48"/>
        <v>0</v>
      </c>
      <c r="CD54" s="194" t="str">
        <f t="shared" si="48"/>
        <v>0</v>
      </c>
      <c r="CE54" s="194" t="str">
        <f t="shared" si="48"/>
        <v>0</v>
      </c>
      <c r="CF54" s="194" t="str">
        <f t="shared" si="48"/>
        <v>0</v>
      </c>
      <c r="CG54" s="194" t="str">
        <f t="shared" si="48"/>
        <v>0</v>
      </c>
      <c r="CH54" s="194" t="str">
        <f t="shared" si="48"/>
        <v>0</v>
      </c>
      <c r="CI54" s="194" t="str">
        <f t="shared" si="48"/>
        <v>0</v>
      </c>
      <c r="CJ54" s="194" t="str">
        <f t="shared" si="48"/>
        <v>0</v>
      </c>
      <c r="CK54" s="194" t="str">
        <f t="shared" si="48"/>
        <v>0</v>
      </c>
      <c r="CL54" s="194" t="str">
        <f t="shared" si="48"/>
        <v>0</v>
      </c>
      <c r="CM54" s="194" t="str">
        <f t="shared" si="48"/>
        <v>0</v>
      </c>
      <c r="CN54" s="194" t="str">
        <f t="shared" si="48"/>
        <v>0</v>
      </c>
      <c r="CO54" s="196" t="str">
        <f t="shared" si="48"/>
        <v>0</v>
      </c>
      <c r="CP54" s="193" t="str">
        <f t="shared" si="48"/>
        <v>0</v>
      </c>
      <c r="CQ54" s="193" t="str">
        <f t="shared" si="48"/>
        <v>0</v>
      </c>
      <c r="CR54" s="194" t="str">
        <f t="shared" si="48"/>
        <v>0</v>
      </c>
      <c r="CS54" s="194" t="str">
        <f t="shared" si="48"/>
        <v>0</v>
      </c>
      <c r="CT54" s="194" t="str">
        <f t="shared" si="48"/>
        <v>0</v>
      </c>
      <c r="CU54" s="194" t="str">
        <f t="shared" si="48"/>
        <v>0</v>
      </c>
      <c r="CV54" s="194" t="str">
        <f t="shared" si="48"/>
        <v>0</v>
      </c>
      <c r="CW54" s="194" t="str">
        <f t="shared" si="48"/>
        <v>0</v>
      </c>
      <c r="CX54" s="194" t="str">
        <f t="shared" si="48"/>
        <v>0</v>
      </c>
      <c r="CY54" s="194" t="str">
        <f t="shared" si="48"/>
        <v>0</v>
      </c>
      <c r="CZ54" s="194" t="str">
        <f t="shared" si="48"/>
        <v>0</v>
      </c>
      <c r="DA54" s="194" t="str">
        <f t="shared" si="48"/>
        <v>0</v>
      </c>
      <c r="DB54" s="194" t="str">
        <f t="shared" si="48"/>
        <v>0</v>
      </c>
      <c r="DC54" s="194" t="str">
        <f t="shared" si="48"/>
        <v>0</v>
      </c>
      <c r="DD54" s="194" t="str">
        <f t="shared" si="48"/>
        <v>0</v>
      </c>
      <c r="DE54" s="196" t="str">
        <f t="shared" si="48"/>
        <v>0</v>
      </c>
      <c r="DF54" s="193" t="str">
        <f t="shared" si="48"/>
        <v>0</v>
      </c>
      <c r="DG54" s="193" t="str">
        <f t="shared" si="48"/>
        <v>0</v>
      </c>
      <c r="DH54" s="194" t="str">
        <f t="shared" si="48"/>
        <v>0</v>
      </c>
      <c r="DI54" s="194" t="str">
        <f t="shared" si="48"/>
        <v>0</v>
      </c>
      <c r="DJ54" s="194" t="str">
        <f t="shared" si="48"/>
        <v>0</v>
      </c>
      <c r="DK54" s="194" t="str">
        <f t="shared" si="48"/>
        <v>0</v>
      </c>
      <c r="DL54" s="194" t="str">
        <f t="shared" si="48"/>
        <v>0</v>
      </c>
      <c r="DM54" s="194" t="str">
        <f t="shared" si="48"/>
        <v>0</v>
      </c>
      <c r="DN54" s="194" t="str">
        <f t="shared" si="48"/>
        <v>0</v>
      </c>
      <c r="DO54" s="194" t="str">
        <f t="shared" si="48"/>
        <v>0</v>
      </c>
      <c r="DP54" s="194" t="str">
        <f t="shared" si="48"/>
        <v>0</v>
      </c>
      <c r="DQ54" s="194" t="str">
        <f t="shared" si="48"/>
        <v>0</v>
      </c>
      <c r="DR54" s="194" t="str">
        <f t="shared" si="48"/>
        <v>0</v>
      </c>
      <c r="DS54" s="194" t="str">
        <f t="shared" si="48"/>
        <v>0</v>
      </c>
      <c r="DT54" s="194" t="str">
        <f t="shared" si="48"/>
        <v>0</v>
      </c>
      <c r="DU54" s="196" t="str">
        <f t="shared" si="48"/>
        <v>0</v>
      </c>
      <c r="DV54" s="193" t="str">
        <f t="shared" si="48"/>
        <v>0</v>
      </c>
      <c r="DW54" s="193" t="str">
        <f t="shared" si="48"/>
        <v>0</v>
      </c>
      <c r="DX54" s="194" t="str">
        <f t="shared" si="48"/>
        <v>0</v>
      </c>
      <c r="DY54" s="194" t="str">
        <f t="shared" si="48"/>
        <v>0</v>
      </c>
      <c r="DZ54" s="194" t="str">
        <f t="shared" si="48"/>
        <v>0</v>
      </c>
      <c r="EA54" s="194" t="str">
        <f t="shared" si="48"/>
        <v>0</v>
      </c>
      <c r="EB54" s="194" t="str">
        <f t="shared" si="48"/>
        <v>0</v>
      </c>
      <c r="EC54" s="194" t="str">
        <f t="shared" si="48"/>
        <v>0</v>
      </c>
      <c r="ED54" s="194" t="str">
        <f t="shared" si="48"/>
        <v>0</v>
      </c>
      <c r="EE54" s="194" t="str">
        <f t="shared" si="48"/>
        <v>0</v>
      </c>
      <c r="EF54" s="194" t="str">
        <f t="shared" si="48"/>
        <v>0</v>
      </c>
      <c r="EG54" s="194" t="str">
        <f t="shared" ref="EG54:EK54" si="49">IFERROR(EG50/EG53,"0")</f>
        <v>0</v>
      </c>
      <c r="EH54" s="194" t="str">
        <f t="shared" si="49"/>
        <v>0</v>
      </c>
      <c r="EI54" s="194" t="str">
        <f t="shared" si="49"/>
        <v>0</v>
      </c>
      <c r="EJ54" s="194" t="str">
        <f t="shared" si="49"/>
        <v>0</v>
      </c>
      <c r="EK54" s="194" t="str">
        <f t="shared" si="49"/>
        <v>0</v>
      </c>
      <c r="EL54" s="197" t="s">
        <v>30</v>
      </c>
      <c r="EM54" s="198" t="s">
        <v>55</v>
      </c>
    </row>
    <row r="55" spans="1:143" x14ac:dyDescent="0.25">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row>
    <row r="56" spans="1:143" x14ac:dyDescent="0.25">
      <c r="B56" s="258" t="s">
        <v>67</v>
      </c>
      <c r="C56" s="258"/>
      <c r="D56" s="258"/>
      <c r="E56" s="258"/>
      <c r="F56" s="258"/>
      <c r="G56" s="258"/>
      <c r="H56" s="258"/>
      <c r="I56" s="258"/>
      <c r="J56" s="258"/>
      <c r="K56" s="258"/>
      <c r="L56" s="258"/>
      <c r="M56" s="259"/>
      <c r="N56" s="259"/>
      <c r="AH56" s="259"/>
      <c r="AI56" s="259"/>
      <c r="AX56" s="259"/>
      <c r="AY56" s="259"/>
      <c r="BN56" s="259"/>
      <c r="BO56" s="259"/>
      <c r="CD56" s="259"/>
      <c r="CE56" s="259"/>
      <c r="CT56" s="259"/>
      <c r="CU56" s="259"/>
      <c r="DJ56" s="259"/>
      <c r="DK56" s="259"/>
      <c r="DV56" s="260"/>
      <c r="DW56" s="261"/>
      <c r="DZ56" s="259"/>
      <c r="EA56" s="259"/>
    </row>
    <row r="57" spans="1:143" ht="15" customHeight="1" x14ac:dyDescent="0.25">
      <c r="B57" s="258" t="s">
        <v>68</v>
      </c>
      <c r="C57" s="258"/>
      <c r="D57" s="258"/>
      <c r="E57" s="258"/>
      <c r="F57" s="258"/>
      <c r="G57" s="258"/>
      <c r="H57" s="258"/>
      <c r="I57" s="258"/>
      <c r="J57" s="258"/>
      <c r="K57" s="258"/>
      <c r="L57" s="258"/>
      <c r="AD57" s="260"/>
      <c r="AE57" s="260"/>
      <c r="BK57" s="260"/>
      <c r="BL57" s="260"/>
      <c r="BZ57" s="260"/>
      <c r="CA57" s="261"/>
      <c r="CB57" s="261"/>
      <c r="CP57" s="261"/>
      <c r="CQ57" s="261"/>
      <c r="CR57" s="261"/>
      <c r="DF57" s="261"/>
      <c r="DG57" s="261"/>
      <c r="DH57" s="261"/>
      <c r="DW57" s="261"/>
      <c r="DX57" s="261"/>
      <c r="EL57" s="200"/>
      <c r="EM57" s="200"/>
    </row>
    <row r="58" spans="1:143" ht="15" customHeight="1" x14ac:dyDescent="0.25">
      <c r="B58" s="258" t="s">
        <v>69</v>
      </c>
      <c r="C58" s="258"/>
      <c r="D58" s="258"/>
      <c r="E58" s="258"/>
      <c r="F58" s="258"/>
      <c r="G58" s="258"/>
      <c r="H58" s="258"/>
      <c r="I58" s="258"/>
      <c r="J58" s="258"/>
      <c r="K58" s="258"/>
      <c r="L58" s="258"/>
      <c r="M58" s="262"/>
      <c r="N58" s="262"/>
      <c r="O58" s="262"/>
      <c r="P58" s="262"/>
      <c r="Q58" s="262"/>
      <c r="R58" s="262"/>
      <c r="S58" s="262"/>
      <c r="T58" s="262"/>
      <c r="U58" s="262"/>
      <c r="V58" s="262"/>
      <c r="W58" s="262"/>
      <c r="X58" s="262"/>
      <c r="Y58" s="262"/>
      <c r="Z58" s="262"/>
      <c r="AA58" s="262"/>
      <c r="AB58" s="262"/>
      <c r="AC58" s="262"/>
      <c r="AD58" s="262"/>
      <c r="AE58" s="263"/>
      <c r="AF58" s="264"/>
      <c r="AG58" s="262"/>
      <c r="AH58" s="262"/>
      <c r="AI58" s="262"/>
      <c r="AJ58" s="262"/>
      <c r="AK58" s="262"/>
      <c r="AL58" s="262"/>
      <c r="AM58" s="262"/>
      <c r="AN58" s="262"/>
      <c r="AO58" s="262"/>
      <c r="AP58" s="262"/>
      <c r="AQ58" s="262"/>
      <c r="AR58" s="262"/>
      <c r="AS58" s="262"/>
      <c r="AT58" s="263"/>
      <c r="AU58" s="263"/>
      <c r="AV58" s="264"/>
      <c r="AW58" s="262"/>
      <c r="AX58" s="262"/>
      <c r="AY58" s="262"/>
      <c r="AZ58" s="262"/>
      <c r="BA58" s="262"/>
      <c r="BB58" s="262"/>
      <c r="BC58" s="262"/>
      <c r="BD58" s="262"/>
      <c r="BE58" s="262"/>
      <c r="BF58" s="262"/>
      <c r="BG58" s="262"/>
      <c r="BH58" s="262"/>
      <c r="BI58" s="262"/>
      <c r="BJ58" s="264"/>
      <c r="BK58" s="263"/>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c r="DM58" s="262"/>
      <c r="DN58" s="262"/>
      <c r="DO58" s="262"/>
      <c r="DP58" s="262"/>
      <c r="DQ58" s="262"/>
      <c r="DR58" s="262"/>
      <c r="DS58" s="262"/>
      <c r="DT58" s="262"/>
      <c r="DU58" s="262"/>
      <c r="DV58" s="262"/>
      <c r="DW58" s="262"/>
      <c r="DX58" s="262"/>
      <c r="DY58" s="262"/>
      <c r="DZ58" s="262"/>
      <c r="EA58" s="262"/>
      <c r="EB58" s="262"/>
      <c r="EC58" s="262"/>
      <c r="ED58" s="262"/>
      <c r="EE58" s="262"/>
      <c r="EF58" s="262"/>
      <c r="EG58" s="262"/>
      <c r="EH58" s="262"/>
      <c r="EI58" s="262"/>
      <c r="EJ58" s="262"/>
      <c r="EK58" s="262"/>
      <c r="EL58" s="262"/>
      <c r="EM58" s="262"/>
    </row>
    <row r="59" spans="1:143" ht="15" customHeight="1" x14ac:dyDescent="0.25">
      <c r="B59" s="258" t="s">
        <v>70</v>
      </c>
      <c r="C59" s="258"/>
      <c r="D59" s="258"/>
      <c r="E59" s="258"/>
      <c r="F59" s="258"/>
      <c r="G59" s="258"/>
      <c r="H59" s="258"/>
      <c r="I59" s="258"/>
      <c r="J59" s="258"/>
      <c r="K59" s="258"/>
      <c r="L59" s="258"/>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6"/>
      <c r="AU59" s="266"/>
      <c r="AV59" s="267"/>
      <c r="AW59" s="267"/>
      <c r="AX59" s="267"/>
      <c r="AY59" s="265"/>
      <c r="AZ59" s="265"/>
      <c r="BA59" s="265"/>
      <c r="BB59" s="265"/>
      <c r="BC59" s="265"/>
      <c r="BD59" s="265"/>
      <c r="BE59" s="265"/>
      <c r="BF59" s="265"/>
      <c r="BG59" s="265"/>
      <c r="BH59" s="265"/>
      <c r="BI59" s="265"/>
      <c r="BJ59" s="267"/>
      <c r="BK59" s="267"/>
      <c r="BL59" s="267"/>
      <c r="BM59" s="267"/>
      <c r="BN59" s="267"/>
      <c r="BO59" s="265"/>
      <c r="BP59" s="265"/>
      <c r="BQ59" s="265"/>
      <c r="BR59" s="265"/>
      <c r="BS59" s="265"/>
      <c r="BT59" s="265"/>
      <c r="BU59" s="265"/>
      <c r="BV59" s="265"/>
      <c r="BW59" s="265"/>
      <c r="BX59" s="265"/>
      <c r="BY59" s="265"/>
      <c r="BZ59" s="267"/>
      <c r="CA59" s="267"/>
      <c r="CB59" s="267"/>
      <c r="CC59" s="267"/>
      <c r="CD59" s="267"/>
      <c r="CE59" s="265"/>
      <c r="CF59" s="265"/>
      <c r="CG59" s="265"/>
      <c r="CH59" s="265"/>
      <c r="CI59" s="265"/>
      <c r="CJ59" s="265"/>
      <c r="CK59" s="265"/>
      <c r="CL59" s="265"/>
      <c r="CM59" s="265"/>
      <c r="CN59" s="265"/>
      <c r="CO59" s="265"/>
      <c r="CP59" s="267"/>
      <c r="CQ59" s="267"/>
      <c r="CR59" s="267"/>
      <c r="CS59" s="267"/>
      <c r="CT59" s="267"/>
      <c r="CU59" s="265"/>
      <c r="CV59" s="265"/>
      <c r="CW59" s="265"/>
      <c r="CX59" s="265"/>
      <c r="CY59" s="265"/>
      <c r="CZ59" s="265"/>
      <c r="DA59" s="265"/>
      <c r="DB59" s="265"/>
      <c r="DC59" s="265"/>
      <c r="DD59" s="265"/>
      <c r="DE59" s="265"/>
      <c r="DF59" s="267"/>
      <c r="DG59" s="267"/>
      <c r="DH59" s="267"/>
      <c r="DI59" s="267"/>
      <c r="DJ59" s="267"/>
      <c r="DK59" s="265"/>
      <c r="DL59" s="265"/>
      <c r="DM59" s="265"/>
      <c r="DN59" s="265"/>
      <c r="DO59" s="265"/>
      <c r="DP59" s="265"/>
      <c r="DQ59" s="265"/>
      <c r="DR59" s="265"/>
      <c r="DS59" s="265"/>
      <c r="DT59" s="265"/>
      <c r="DU59" s="265"/>
      <c r="DV59" s="267"/>
      <c r="DW59" s="267"/>
      <c r="DX59" s="267"/>
      <c r="DY59" s="267"/>
      <c r="DZ59" s="267"/>
      <c r="EA59" s="265"/>
      <c r="EB59" s="265"/>
      <c r="EC59" s="265"/>
      <c r="ED59" s="265"/>
      <c r="EE59" s="265"/>
      <c r="EF59" s="265"/>
      <c r="EG59" s="265"/>
      <c r="EH59" s="265"/>
      <c r="EI59" s="265"/>
      <c r="EJ59" s="265"/>
      <c r="EK59" s="265"/>
      <c r="EL59" s="265"/>
      <c r="EM59" s="265"/>
    </row>
    <row r="60" spans="1:143" ht="15" customHeight="1" x14ac:dyDescent="0.25">
      <c r="B60" s="258" t="s">
        <v>71</v>
      </c>
      <c r="C60" s="258"/>
      <c r="D60" s="258"/>
      <c r="E60" s="258"/>
      <c r="F60" s="258"/>
      <c r="G60" s="258"/>
      <c r="H60" s="258"/>
      <c r="I60" s="258"/>
      <c r="J60" s="258"/>
      <c r="K60" s="258"/>
      <c r="L60" s="258"/>
    </row>
    <row r="61" spans="1:143" ht="15" customHeight="1" x14ac:dyDescent="0.25">
      <c r="B61" s="258" t="s">
        <v>72</v>
      </c>
      <c r="C61" s="258"/>
      <c r="D61" s="258"/>
      <c r="E61" s="258"/>
      <c r="F61" s="258"/>
      <c r="G61" s="258"/>
      <c r="H61" s="258"/>
      <c r="I61" s="258"/>
      <c r="J61" s="258"/>
      <c r="K61" s="258"/>
      <c r="L61" s="258"/>
    </row>
    <row r="62" spans="1:143" ht="15" customHeight="1" x14ac:dyDescent="0.25">
      <c r="B62" s="258" t="s">
        <v>73</v>
      </c>
      <c r="C62" s="258"/>
      <c r="D62" s="258"/>
      <c r="E62" s="258"/>
      <c r="F62" s="258"/>
      <c r="G62" s="258"/>
      <c r="H62" s="258"/>
      <c r="I62" s="258"/>
      <c r="J62" s="258"/>
      <c r="K62" s="258"/>
      <c r="L62" s="258"/>
    </row>
    <row r="63" spans="1:143" x14ac:dyDescent="0.25">
      <c r="B63" s="199" t="s">
        <v>74</v>
      </c>
    </row>
  </sheetData>
  <mergeCells count="481">
    <mergeCell ref="EA59:EK59"/>
    <mergeCell ref="EL59:EM59"/>
    <mergeCell ref="B60:L60"/>
    <mergeCell ref="B61:L61"/>
    <mergeCell ref="B62:L62"/>
    <mergeCell ref="AI59:AS59"/>
    <mergeCell ref="AY59:BI59"/>
    <mergeCell ref="BO59:BY59"/>
    <mergeCell ref="CE59:CO59"/>
    <mergeCell ref="CU59:DE59"/>
    <mergeCell ref="DK59:DU59"/>
    <mergeCell ref="B56:L56"/>
    <mergeCell ref="B57:L57"/>
    <mergeCell ref="B58:L58"/>
    <mergeCell ref="B59:L59"/>
    <mergeCell ref="M59:W59"/>
    <mergeCell ref="X59:AH59"/>
    <mergeCell ref="C52:F52"/>
    <mergeCell ref="G52:H52"/>
    <mergeCell ref="C53:F53"/>
    <mergeCell ref="G53:H53"/>
    <mergeCell ref="C54:F54"/>
    <mergeCell ref="G54:H54"/>
    <mergeCell ref="C49:F49"/>
    <mergeCell ref="G49:H49"/>
    <mergeCell ref="C50:F50"/>
    <mergeCell ref="G50:H50"/>
    <mergeCell ref="C51:F51"/>
    <mergeCell ref="G51:H51"/>
    <mergeCell ref="C46:F46"/>
    <mergeCell ref="G46:H46"/>
    <mergeCell ref="C47:F47"/>
    <mergeCell ref="G47:H47"/>
    <mergeCell ref="C48:F48"/>
    <mergeCell ref="G48:H48"/>
    <mergeCell ref="C43:F43"/>
    <mergeCell ref="G43:H43"/>
    <mergeCell ref="C44:F44"/>
    <mergeCell ref="G44:H44"/>
    <mergeCell ref="C45:F45"/>
    <mergeCell ref="G45:H45"/>
    <mergeCell ref="EG38:EG41"/>
    <mergeCell ref="EH38:EH41"/>
    <mergeCell ref="EI38:EI41"/>
    <mergeCell ref="EJ38:EJ41"/>
    <mergeCell ref="EK38:EK41"/>
    <mergeCell ref="C42:F42"/>
    <mergeCell ref="G42:H42"/>
    <mergeCell ref="EA38:EA41"/>
    <mergeCell ref="EB38:EB41"/>
    <mergeCell ref="EC38:EC41"/>
    <mergeCell ref="ED38:ED41"/>
    <mergeCell ref="EE38:EE41"/>
    <mergeCell ref="EF38:EF41"/>
    <mergeCell ref="DU38:DU41"/>
    <mergeCell ref="DV38:DV41"/>
    <mergeCell ref="DW38:DW41"/>
    <mergeCell ref="DX38:DX41"/>
    <mergeCell ref="DY38:DY41"/>
    <mergeCell ref="DZ38:DZ41"/>
    <mergeCell ref="DO38:DO41"/>
    <mergeCell ref="DP38:DP41"/>
    <mergeCell ref="DQ38:DQ41"/>
    <mergeCell ref="DR38:DR41"/>
    <mergeCell ref="DS38:DS41"/>
    <mergeCell ref="DT38:DT41"/>
    <mergeCell ref="DI38:DI41"/>
    <mergeCell ref="DJ38:DJ41"/>
    <mergeCell ref="DK38:DK41"/>
    <mergeCell ref="DL38:DL41"/>
    <mergeCell ref="DM38:DM41"/>
    <mergeCell ref="DN38:DN41"/>
    <mergeCell ref="DC38:DC41"/>
    <mergeCell ref="DD38:DD41"/>
    <mergeCell ref="DE38:DE41"/>
    <mergeCell ref="DF38:DF41"/>
    <mergeCell ref="DG38:DG41"/>
    <mergeCell ref="DH38:DH41"/>
    <mergeCell ref="CW38:CW41"/>
    <mergeCell ref="CX38:CX41"/>
    <mergeCell ref="CY38:CY41"/>
    <mergeCell ref="CZ38:CZ41"/>
    <mergeCell ref="DA38:DA41"/>
    <mergeCell ref="DB38:DB41"/>
    <mergeCell ref="CQ38:CQ41"/>
    <mergeCell ref="CR38:CR41"/>
    <mergeCell ref="CS38:CS41"/>
    <mergeCell ref="CT38:CT41"/>
    <mergeCell ref="CU38:CU41"/>
    <mergeCell ref="CV38:CV41"/>
    <mergeCell ref="CK38:CK41"/>
    <mergeCell ref="CL38:CL41"/>
    <mergeCell ref="CM38:CM41"/>
    <mergeCell ref="CN38:CN41"/>
    <mergeCell ref="CO38:CO41"/>
    <mergeCell ref="CP38:CP41"/>
    <mergeCell ref="CE38:CE41"/>
    <mergeCell ref="CF38:CF41"/>
    <mergeCell ref="CG38:CG41"/>
    <mergeCell ref="CH38:CH41"/>
    <mergeCell ref="CI38:CI41"/>
    <mergeCell ref="CJ38:CJ41"/>
    <mergeCell ref="BY38:BY41"/>
    <mergeCell ref="BZ38:BZ41"/>
    <mergeCell ref="CA38:CA41"/>
    <mergeCell ref="CB38:CB41"/>
    <mergeCell ref="CC38:CC41"/>
    <mergeCell ref="CD38:CD41"/>
    <mergeCell ref="BS38:BS41"/>
    <mergeCell ref="BT38:BT41"/>
    <mergeCell ref="BU38:BU41"/>
    <mergeCell ref="BV38:BV41"/>
    <mergeCell ref="BW38:BW41"/>
    <mergeCell ref="BX38:BX41"/>
    <mergeCell ref="BM38:BM41"/>
    <mergeCell ref="BN38:BN41"/>
    <mergeCell ref="BO38:BO41"/>
    <mergeCell ref="BP38:BP41"/>
    <mergeCell ref="BQ38:BQ41"/>
    <mergeCell ref="BR38:BR41"/>
    <mergeCell ref="BG38:BG41"/>
    <mergeCell ref="BH38:BH41"/>
    <mergeCell ref="BI38:BI41"/>
    <mergeCell ref="BJ38:BJ41"/>
    <mergeCell ref="BK38:BK41"/>
    <mergeCell ref="BL38:BL41"/>
    <mergeCell ref="BA38:BA41"/>
    <mergeCell ref="BB38:BB41"/>
    <mergeCell ref="BC38:BC41"/>
    <mergeCell ref="BD38:BD41"/>
    <mergeCell ref="BE38:BE41"/>
    <mergeCell ref="BF38:BF41"/>
    <mergeCell ref="AU38:AU41"/>
    <mergeCell ref="AV38:AV41"/>
    <mergeCell ref="AW38:AW41"/>
    <mergeCell ref="AX38:AX41"/>
    <mergeCell ref="AY38:AY41"/>
    <mergeCell ref="AZ38:AZ41"/>
    <mergeCell ref="AO38:AO41"/>
    <mergeCell ref="AP38:AP41"/>
    <mergeCell ref="AQ38:AQ41"/>
    <mergeCell ref="AR38:AR41"/>
    <mergeCell ref="AS38:AS41"/>
    <mergeCell ref="AT38:AT41"/>
    <mergeCell ref="AI38:AI41"/>
    <mergeCell ref="AJ38:AJ41"/>
    <mergeCell ref="AK38:AK41"/>
    <mergeCell ref="AL38:AL41"/>
    <mergeCell ref="AM38:AM41"/>
    <mergeCell ref="AN38:AN41"/>
    <mergeCell ref="AC38:AC41"/>
    <mergeCell ref="AD38:AD41"/>
    <mergeCell ref="AE38:AE41"/>
    <mergeCell ref="AF38:AF41"/>
    <mergeCell ref="AG38:AG41"/>
    <mergeCell ref="AH38:AH41"/>
    <mergeCell ref="W38:W41"/>
    <mergeCell ref="X38:X41"/>
    <mergeCell ref="Y38:Y41"/>
    <mergeCell ref="Z38:Z41"/>
    <mergeCell ref="AA38:AA41"/>
    <mergeCell ref="AB38:AB41"/>
    <mergeCell ref="Q38:Q41"/>
    <mergeCell ref="R38:R41"/>
    <mergeCell ref="S38:S41"/>
    <mergeCell ref="T38:T41"/>
    <mergeCell ref="U38:U41"/>
    <mergeCell ref="V38:V41"/>
    <mergeCell ref="EH35:EJ37"/>
    <mergeCell ref="EK35:EK37"/>
    <mergeCell ref="I38:I41"/>
    <mergeCell ref="J38:J41"/>
    <mergeCell ref="K38:K41"/>
    <mergeCell ref="L38:L41"/>
    <mergeCell ref="M38:M41"/>
    <mergeCell ref="N38:N41"/>
    <mergeCell ref="O38:O41"/>
    <mergeCell ref="P38:P41"/>
    <mergeCell ref="DU35:DU37"/>
    <mergeCell ref="DV35:DX37"/>
    <mergeCell ref="DY35:EA37"/>
    <mergeCell ref="EB35:EB37"/>
    <mergeCell ref="EC35:EF37"/>
    <mergeCell ref="EG35:EG37"/>
    <mergeCell ref="DF35:DH37"/>
    <mergeCell ref="DI35:DK37"/>
    <mergeCell ref="DL35:DL37"/>
    <mergeCell ref="DM35:DP37"/>
    <mergeCell ref="DQ35:DQ37"/>
    <mergeCell ref="DR35:DT37"/>
    <mergeCell ref="CS35:CU37"/>
    <mergeCell ref="CV35:CV37"/>
    <mergeCell ref="CW35:CZ37"/>
    <mergeCell ref="DA35:DA37"/>
    <mergeCell ref="DB35:DD37"/>
    <mergeCell ref="DE35:DE37"/>
    <mergeCell ref="BV35:BX37"/>
    <mergeCell ref="BY35:BY37"/>
    <mergeCell ref="BZ35:CB37"/>
    <mergeCell ref="CC35:CE37"/>
    <mergeCell ref="CF35:CF37"/>
    <mergeCell ref="CG35:CJ37"/>
    <mergeCell ref="BI35:BI37"/>
    <mergeCell ref="BJ35:BL37"/>
    <mergeCell ref="BM35:BO37"/>
    <mergeCell ref="BP35:BP37"/>
    <mergeCell ref="BQ35:BT37"/>
    <mergeCell ref="BU35:BU37"/>
    <mergeCell ref="AT35:AV37"/>
    <mergeCell ref="AW35:AY37"/>
    <mergeCell ref="AZ35:AZ37"/>
    <mergeCell ref="BA35:BD37"/>
    <mergeCell ref="BE35:BE37"/>
    <mergeCell ref="BF35:BH37"/>
    <mergeCell ref="AG35:AI37"/>
    <mergeCell ref="AJ35:AJ37"/>
    <mergeCell ref="AK35:AN37"/>
    <mergeCell ref="AO35:AO37"/>
    <mergeCell ref="AP35:AR37"/>
    <mergeCell ref="AS35:AS37"/>
    <mergeCell ref="T35:T37"/>
    <mergeCell ref="U35:W37"/>
    <mergeCell ref="X35:X37"/>
    <mergeCell ref="Y35:AA37"/>
    <mergeCell ref="AB35:AC37"/>
    <mergeCell ref="AD35:AF37"/>
    <mergeCell ref="BZ34:CO34"/>
    <mergeCell ref="CP34:DE34"/>
    <mergeCell ref="DF34:DU34"/>
    <mergeCell ref="DV34:EK34"/>
    <mergeCell ref="EL34:EL41"/>
    <mergeCell ref="EM34:EM41"/>
    <mergeCell ref="CK35:CK37"/>
    <mergeCell ref="CL35:CN37"/>
    <mergeCell ref="CO35:CO37"/>
    <mergeCell ref="CP35:CR37"/>
    <mergeCell ref="B34:F41"/>
    <mergeCell ref="G34:H41"/>
    <mergeCell ref="I34:AC34"/>
    <mergeCell ref="AD34:AS34"/>
    <mergeCell ref="AT34:BI34"/>
    <mergeCell ref="BJ34:BY34"/>
    <mergeCell ref="I35:K37"/>
    <mergeCell ref="L35:N37"/>
    <mergeCell ref="O35:O37"/>
    <mergeCell ref="P35:S37"/>
    <mergeCell ref="C27:F27"/>
    <mergeCell ref="G27:H27"/>
    <mergeCell ref="C28:F28"/>
    <mergeCell ref="G28:H28"/>
    <mergeCell ref="C29:F29"/>
    <mergeCell ref="G29:H29"/>
    <mergeCell ref="C24:F24"/>
    <mergeCell ref="G24:H24"/>
    <mergeCell ref="C25:F25"/>
    <mergeCell ref="G25:H25"/>
    <mergeCell ref="C26:F26"/>
    <mergeCell ref="G26:H26"/>
    <mergeCell ref="C21:F21"/>
    <mergeCell ref="G21:H21"/>
    <mergeCell ref="C22:F22"/>
    <mergeCell ref="G22:H22"/>
    <mergeCell ref="C23:F23"/>
    <mergeCell ref="G23:H23"/>
    <mergeCell ref="C18:F18"/>
    <mergeCell ref="G18:H18"/>
    <mergeCell ref="C19:F19"/>
    <mergeCell ref="G19:H19"/>
    <mergeCell ref="C20:F20"/>
    <mergeCell ref="G20:H20"/>
    <mergeCell ref="EG13:EG16"/>
    <mergeCell ref="EH13:EH16"/>
    <mergeCell ref="EI13:EI16"/>
    <mergeCell ref="EJ13:EJ16"/>
    <mergeCell ref="EK13:EK16"/>
    <mergeCell ref="C17:F17"/>
    <mergeCell ref="G17:H17"/>
    <mergeCell ref="EA13:EA16"/>
    <mergeCell ref="EB13:EB16"/>
    <mergeCell ref="EC13:EC16"/>
    <mergeCell ref="ED13:ED16"/>
    <mergeCell ref="EE13:EE16"/>
    <mergeCell ref="EF13:EF16"/>
    <mergeCell ref="DU13:DU16"/>
    <mergeCell ref="DV13:DV16"/>
    <mergeCell ref="DW13:DW16"/>
    <mergeCell ref="DX13:DX16"/>
    <mergeCell ref="DY13:DY16"/>
    <mergeCell ref="DZ13:DZ16"/>
    <mergeCell ref="DO13:DO16"/>
    <mergeCell ref="DP13:DP16"/>
    <mergeCell ref="DQ13:DQ16"/>
    <mergeCell ref="DR13:DR16"/>
    <mergeCell ref="DS13:DS16"/>
    <mergeCell ref="DT13:DT16"/>
    <mergeCell ref="DI13:DI16"/>
    <mergeCell ref="DJ13:DJ16"/>
    <mergeCell ref="DK13:DK16"/>
    <mergeCell ref="DL13:DL16"/>
    <mergeCell ref="DM13:DM16"/>
    <mergeCell ref="DN13:DN16"/>
    <mergeCell ref="DC13:DC16"/>
    <mergeCell ref="DD13:DD16"/>
    <mergeCell ref="DE13:DE16"/>
    <mergeCell ref="DF13:DF16"/>
    <mergeCell ref="DG13:DG16"/>
    <mergeCell ref="DH13:DH16"/>
    <mergeCell ref="CW13:CW16"/>
    <mergeCell ref="CX13:CX16"/>
    <mergeCell ref="CY13:CY16"/>
    <mergeCell ref="CZ13:CZ16"/>
    <mergeCell ref="DA13:DA16"/>
    <mergeCell ref="DB13:DB16"/>
    <mergeCell ref="CQ13:CQ16"/>
    <mergeCell ref="CR13:CR16"/>
    <mergeCell ref="CS13:CS16"/>
    <mergeCell ref="CT13:CT16"/>
    <mergeCell ref="CU13:CU16"/>
    <mergeCell ref="CV13:CV16"/>
    <mergeCell ref="CK13:CK16"/>
    <mergeCell ref="CL13:CL16"/>
    <mergeCell ref="CM13:CM16"/>
    <mergeCell ref="CN13:CN16"/>
    <mergeCell ref="CO13:CO16"/>
    <mergeCell ref="CP13:CP16"/>
    <mergeCell ref="CE13:CE16"/>
    <mergeCell ref="CF13:CF16"/>
    <mergeCell ref="CG13:CG16"/>
    <mergeCell ref="CH13:CH16"/>
    <mergeCell ref="CI13:CI16"/>
    <mergeCell ref="CJ13:CJ16"/>
    <mergeCell ref="BY13:BY16"/>
    <mergeCell ref="BZ13:BZ16"/>
    <mergeCell ref="CA13:CA16"/>
    <mergeCell ref="CB13:CB16"/>
    <mergeCell ref="CC13:CC16"/>
    <mergeCell ref="CD13:CD16"/>
    <mergeCell ref="BS13:BS16"/>
    <mergeCell ref="BT13:BT16"/>
    <mergeCell ref="BU13:BU16"/>
    <mergeCell ref="BV13:BV16"/>
    <mergeCell ref="BW13:BW16"/>
    <mergeCell ref="BX13:BX16"/>
    <mergeCell ref="BM13:BM16"/>
    <mergeCell ref="BN13:BN16"/>
    <mergeCell ref="BO13:BO16"/>
    <mergeCell ref="BP13:BP16"/>
    <mergeCell ref="BQ13:BQ16"/>
    <mergeCell ref="BR13:BR16"/>
    <mergeCell ref="BG13:BG16"/>
    <mergeCell ref="BH13:BH16"/>
    <mergeCell ref="BI13:BI16"/>
    <mergeCell ref="BJ13:BJ16"/>
    <mergeCell ref="BK13:BK16"/>
    <mergeCell ref="BL13:BL16"/>
    <mergeCell ref="BA13:BA16"/>
    <mergeCell ref="BB13:BB16"/>
    <mergeCell ref="BC13:BC16"/>
    <mergeCell ref="BD13:BD16"/>
    <mergeCell ref="BE13:BE16"/>
    <mergeCell ref="BF13:BF16"/>
    <mergeCell ref="AU13:AU16"/>
    <mergeCell ref="AV13:AV16"/>
    <mergeCell ref="AW13:AW16"/>
    <mergeCell ref="AX13:AX16"/>
    <mergeCell ref="AY13:AY16"/>
    <mergeCell ref="AZ13:AZ16"/>
    <mergeCell ref="AO13:AO16"/>
    <mergeCell ref="AP13:AP16"/>
    <mergeCell ref="AQ13:AQ16"/>
    <mergeCell ref="AR13:AR16"/>
    <mergeCell ref="AS13:AS16"/>
    <mergeCell ref="AT13:AT16"/>
    <mergeCell ref="AI13:AI16"/>
    <mergeCell ref="AJ13:AJ16"/>
    <mergeCell ref="AK13:AK16"/>
    <mergeCell ref="AL13:AL16"/>
    <mergeCell ref="AM13:AM16"/>
    <mergeCell ref="AN13:AN16"/>
    <mergeCell ref="AC13:AC16"/>
    <mergeCell ref="AD13:AD16"/>
    <mergeCell ref="AE13:AE16"/>
    <mergeCell ref="AF13:AF16"/>
    <mergeCell ref="AG13:AG16"/>
    <mergeCell ref="AH13:AH16"/>
    <mergeCell ref="W13:W16"/>
    <mergeCell ref="X13:X16"/>
    <mergeCell ref="Y13:Y16"/>
    <mergeCell ref="Z13:Z16"/>
    <mergeCell ref="AA13:AA16"/>
    <mergeCell ref="AB13:AB16"/>
    <mergeCell ref="Q13:Q16"/>
    <mergeCell ref="R13:R16"/>
    <mergeCell ref="S13:S16"/>
    <mergeCell ref="T13:T16"/>
    <mergeCell ref="U13:U16"/>
    <mergeCell ref="V13:V16"/>
    <mergeCell ref="EH10:EJ12"/>
    <mergeCell ref="EK10:EK12"/>
    <mergeCell ref="I13:I16"/>
    <mergeCell ref="J13:J16"/>
    <mergeCell ref="K13:K16"/>
    <mergeCell ref="L13:L16"/>
    <mergeCell ref="M13:M16"/>
    <mergeCell ref="N13:N16"/>
    <mergeCell ref="O13:O16"/>
    <mergeCell ref="P13:P16"/>
    <mergeCell ref="DU10:DU12"/>
    <mergeCell ref="DV10:DX12"/>
    <mergeCell ref="DY10:EA12"/>
    <mergeCell ref="EB10:EB12"/>
    <mergeCell ref="EC10:EF12"/>
    <mergeCell ref="EG10:EG12"/>
    <mergeCell ref="DF10:DH12"/>
    <mergeCell ref="DI10:DK12"/>
    <mergeCell ref="DL10:DL12"/>
    <mergeCell ref="DM10:DP12"/>
    <mergeCell ref="DQ10:DQ12"/>
    <mergeCell ref="DR10:DT12"/>
    <mergeCell ref="CS10:CU12"/>
    <mergeCell ref="CV10:CV12"/>
    <mergeCell ref="CW10:CZ12"/>
    <mergeCell ref="DA10:DA12"/>
    <mergeCell ref="DB10:DD12"/>
    <mergeCell ref="DE10:DE12"/>
    <mergeCell ref="BV10:BX12"/>
    <mergeCell ref="BY10:BY12"/>
    <mergeCell ref="BZ10:CB12"/>
    <mergeCell ref="CC10:CE12"/>
    <mergeCell ref="CF10:CF12"/>
    <mergeCell ref="CG10:CJ12"/>
    <mergeCell ref="BI10:BI12"/>
    <mergeCell ref="BJ10:BL12"/>
    <mergeCell ref="BM10:BO12"/>
    <mergeCell ref="BP10:BP12"/>
    <mergeCell ref="BQ10:BT12"/>
    <mergeCell ref="BU10:BU12"/>
    <mergeCell ref="AT10:AV12"/>
    <mergeCell ref="AW10:AY12"/>
    <mergeCell ref="AZ10:AZ12"/>
    <mergeCell ref="BA10:BD12"/>
    <mergeCell ref="BE10:BE12"/>
    <mergeCell ref="BF10:BH12"/>
    <mergeCell ref="AG10:AI12"/>
    <mergeCell ref="AJ10:AJ12"/>
    <mergeCell ref="AK10:AN12"/>
    <mergeCell ref="AO10:AO12"/>
    <mergeCell ref="AP10:AR12"/>
    <mergeCell ref="AS10:AS12"/>
    <mergeCell ref="T10:T12"/>
    <mergeCell ref="U10:W12"/>
    <mergeCell ref="X10:X12"/>
    <mergeCell ref="Y10:AA12"/>
    <mergeCell ref="AB10:AC12"/>
    <mergeCell ref="AD10:AF12"/>
    <mergeCell ref="BZ9:CO9"/>
    <mergeCell ref="CP9:DE9"/>
    <mergeCell ref="DF9:DU9"/>
    <mergeCell ref="DV9:EK9"/>
    <mergeCell ref="EL9:EL16"/>
    <mergeCell ref="EM9:EM16"/>
    <mergeCell ref="CK10:CK12"/>
    <mergeCell ref="CL10:CN12"/>
    <mergeCell ref="CO10:CO12"/>
    <mergeCell ref="CP10:CR12"/>
    <mergeCell ref="B9:F16"/>
    <mergeCell ref="G9:H16"/>
    <mergeCell ref="I9:AC9"/>
    <mergeCell ref="AD9:AS9"/>
    <mergeCell ref="AT9:BI9"/>
    <mergeCell ref="BJ9:BY9"/>
    <mergeCell ref="I10:K12"/>
    <mergeCell ref="L10:N12"/>
    <mergeCell ref="O10:O12"/>
    <mergeCell ref="P10:S12"/>
    <mergeCell ref="A1:EM1"/>
    <mergeCell ref="A2:EM2"/>
    <mergeCell ref="A3:EM3"/>
    <mergeCell ref="A5:EM5"/>
    <mergeCell ref="B7:L7"/>
    <mergeCell ref="EJ8:EM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LA</cp:lastModifiedBy>
  <dcterms:created xsi:type="dcterms:W3CDTF">2020-11-23T08:59:46Z</dcterms:created>
  <dcterms:modified xsi:type="dcterms:W3CDTF">2020-11-23T09:02:08Z</dcterms:modified>
</cp:coreProperties>
</file>